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4650" windowHeight="4200" tabRatio="885" activeTab="6"/>
  </bookViews>
  <sheets>
    <sheet name="Plan1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Con" sheetId="8" r:id="rId8"/>
  </sheets>
  <definedNames>
    <definedName name="_xlnm.Print_Area" localSheetId="1">'01'!$A$1:$F$226</definedName>
    <definedName name="_xlnm.Print_Area" localSheetId="2">'02'!$A$1:$O$39</definedName>
    <definedName name="_xlnm.Print_Area" localSheetId="3">'03'!$A$1:$L$41</definedName>
    <definedName name="_xlnm.Print_Area" localSheetId="4">'04'!$A$1:$K$30</definedName>
    <definedName name="_xlnm.Print_Area" localSheetId="5">'05'!$A$1:$G$35</definedName>
    <definedName name="_xlnm.Print_Area" localSheetId="6">'06'!$A$1:$J$153</definedName>
    <definedName name="_xlnm.Print_Area" localSheetId="7">'Con'!$A$1:$J$63</definedName>
    <definedName name="_xlnm.Print_Titles" localSheetId="1">'01'!$1:$21</definedName>
    <definedName name="_xlnm.Print_Titles" localSheetId="2">'02'!$1:$20</definedName>
    <definedName name="_xlnm.Print_Titles" localSheetId="3">'03'!$1:$23</definedName>
    <definedName name="_xlnm.Print_Titles" localSheetId="5">'05'!$1:$22</definedName>
    <definedName name="_xlnm.Print_Titles" localSheetId="6">'06'!$1:$20</definedName>
  </definedNames>
  <calcPr fullCalcOnLoad="1" fullPrecision="0"/>
</workbook>
</file>

<file path=xl/sharedStrings.xml><?xml version="1.0" encoding="utf-8"?>
<sst xmlns="http://schemas.openxmlformats.org/spreadsheetml/2006/main" count="521" uniqueCount="225">
  <si>
    <t>Mês/Ano</t>
  </si>
  <si>
    <t>Juros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</si>
  <si>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</si>
  <si>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</si>
  <si>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</si>
  <si>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</si>
  <si>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</si>
  <si>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</si>
  <si>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</si>
  <si>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</si>
  <si>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</si>
  <si>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Subtotal</t>
  </si>
  <si>
    <t>(C.2 x C.3)</t>
  </si>
  <si>
    <t>Principal</t>
  </si>
  <si>
    <t>$</t>
  </si>
  <si>
    <t>CONCLUSÃO</t>
  </si>
  <si>
    <t xml:space="preserve">        CONTEÚDO</t>
  </si>
  <si>
    <t>Salário</t>
  </si>
  <si>
    <t>Valores</t>
  </si>
  <si>
    <t>VALORES</t>
  </si>
  <si>
    <t>APURADOS</t>
  </si>
  <si>
    <t>Valor da</t>
  </si>
  <si>
    <r>
      <t xml:space="preserve">Título: </t>
    </r>
    <r>
      <rPr>
        <b/>
        <sz val="8"/>
        <rFont val="Tahoma"/>
        <family val="2"/>
      </rPr>
      <t>INDENIZAÇÃO POR DANOS MORAIS</t>
    </r>
  </si>
  <si>
    <t>Indenização</t>
  </si>
  <si>
    <t>determinada</t>
  </si>
  <si>
    <t>Correção</t>
  </si>
  <si>
    <t>Monetária</t>
  </si>
  <si>
    <t xml:space="preserve">dos </t>
  </si>
  <si>
    <t>Monetária e</t>
  </si>
  <si>
    <t>Vigente em</t>
  </si>
  <si>
    <t>Índice de</t>
  </si>
  <si>
    <t>Somatória</t>
  </si>
  <si>
    <t>FGTS</t>
  </si>
  <si>
    <t>Principal e</t>
  </si>
  <si>
    <t>FGTS +</t>
  </si>
  <si>
    <t>( 10 )</t>
  </si>
  <si>
    <t>( 11 )</t>
  </si>
  <si>
    <t>( 12 )</t>
  </si>
  <si>
    <t>( 13 )</t>
  </si>
  <si>
    <t>( 14 )</t>
  </si>
  <si>
    <t>Férias +</t>
  </si>
  <si>
    <t>1/3 const.</t>
  </si>
  <si>
    <t>Valor</t>
  </si>
  <si>
    <t>Último</t>
  </si>
  <si>
    <t>Porcentagem</t>
  </si>
  <si>
    <t>(C.9%C.10)</t>
  </si>
  <si>
    <t>(C.9 + C.11)</t>
  </si>
  <si>
    <t>13.º</t>
  </si>
  <si>
    <t>(C.5+C.6+C.7)</t>
  </si>
  <si>
    <t>(C.8%11,2)</t>
  </si>
  <si>
    <t>( 15 )</t>
  </si>
  <si>
    <t>PODER JUDICIÁRIO FEDERAL - JUSTIÇA DO TRABALHO</t>
  </si>
  <si>
    <t xml:space="preserve">TABELA ÚNICA PARA ATUALIZAÇÃO DE DÉBITOS TRABALHISTAS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</si>
  <si>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</si>
  <si>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</si>
  <si>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</si>
  <si>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</si>
  <si>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</si>
  <si>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</si>
  <si>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</si>
  <si>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</si>
  <si>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</si>
  <si>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</si>
  <si>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</si>
  <si>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</si>
  <si>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Reclamada</t>
  </si>
  <si>
    <t>Carga</t>
  </si>
  <si>
    <t>Horária</t>
  </si>
  <si>
    <t>Mensal</t>
  </si>
  <si>
    <t>pela</t>
  </si>
  <si>
    <t>por</t>
  </si>
  <si>
    <t>Hora</t>
  </si>
  <si>
    <t>Reajuste</t>
  </si>
  <si>
    <t>Categoria</t>
  </si>
  <si>
    <t>Índice</t>
  </si>
  <si>
    <t>Concedido</t>
  </si>
  <si>
    <t>Reajustado</t>
  </si>
  <si>
    <t>I</t>
  </si>
  <si>
    <t>-</t>
  </si>
  <si>
    <t>PRINCIPAL..................................................................................................…...............................................................................</t>
  </si>
  <si>
    <t>II</t>
  </si>
  <si>
    <t>CORREÇÃO MONETÁRIA..............................................................….................................................................................................</t>
  </si>
  <si>
    <t>III</t>
  </si>
  <si>
    <t>JUROS .............................................................................................................................................................................................................</t>
  </si>
  <si>
    <t>IV</t>
  </si>
  <si>
    <t>VALOR APURADO............................................................................................................................................................................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</si>
  <si>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</si>
  <si>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</si>
  <si>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</si>
  <si>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</si>
  <si>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</si>
  <si>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</si>
  <si>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</si>
  <si>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</si>
  <si>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</si>
  <si>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</si>
  <si>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</si>
  <si>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</si>
  <si>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</si>
  <si>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....................................................</t>
  </si>
  <si>
    <t>Corrigido</t>
  </si>
  <si>
    <t>Juros devidos</t>
  </si>
  <si>
    <t>Juros Simples</t>
  </si>
  <si>
    <t xml:space="preserve">12% A.A. </t>
  </si>
  <si>
    <t xml:space="preserve">art. 39 - Lei </t>
  </si>
  <si>
    <t xml:space="preserve"> 8.177/91 de</t>
  </si>
  <si>
    <t>Devido</t>
  </si>
  <si>
    <t>(C.4 % C.5)</t>
  </si>
  <si>
    <t>(C.4 + C.6)</t>
  </si>
  <si>
    <t>Arbitramento</t>
  </si>
  <si>
    <t xml:space="preserve">Reajuste </t>
  </si>
  <si>
    <t>conforme</t>
  </si>
  <si>
    <t>Anexo 01</t>
  </si>
  <si>
    <t>sobre Férias</t>
  </si>
  <si>
    <t>+ Multa de</t>
  </si>
  <si>
    <t>(C.8 + C.9)</t>
  </si>
  <si>
    <t>(C.10 x C.11)</t>
  </si>
  <si>
    <t>(C.12 + C.14)</t>
  </si>
  <si>
    <t>(C.12 % C.13)</t>
  </si>
  <si>
    <t>Multa</t>
  </si>
  <si>
    <t>Indenizadas</t>
  </si>
  <si>
    <t>Valor do</t>
  </si>
  <si>
    <t>Coeficiente</t>
  </si>
  <si>
    <t>Acumulado</t>
  </si>
  <si>
    <t>do Débito</t>
  </si>
  <si>
    <t>Trabalhista</t>
  </si>
  <si>
    <t>Recebido</t>
  </si>
  <si>
    <t>Proporciona-</t>
  </si>
  <si>
    <t>lidades</t>
  </si>
  <si>
    <t>devida cfm</t>
  </si>
  <si>
    <t>R.Sentença</t>
  </si>
  <si>
    <t>(C.5 % C.6)</t>
  </si>
  <si>
    <t>Pensão</t>
  </si>
  <si>
    <t>Devida</t>
  </si>
  <si>
    <t>(C.7 x C.8)</t>
  </si>
  <si>
    <t>Salário Mensal</t>
  </si>
  <si>
    <t>Quantidade</t>
  </si>
  <si>
    <t>correspondente</t>
  </si>
  <si>
    <t>dos</t>
  </si>
  <si>
    <t xml:space="preserve">Pensão </t>
  </si>
  <si>
    <t>Base Cálculo</t>
  </si>
  <si>
    <t>Restantes para</t>
  </si>
  <si>
    <t>Mensal Devida</t>
  </si>
  <si>
    <t>atualizado até</t>
  </si>
  <si>
    <t>à 12,5%</t>
  </si>
  <si>
    <t>(C.2 % 12,5)</t>
  </si>
  <si>
    <t>Meses</t>
  </si>
  <si>
    <t>Total Parcelas</t>
  </si>
  <si>
    <t>Vincendas</t>
  </si>
  <si>
    <r>
      <t>TOTAL DOS VALORES APURADOS</t>
    </r>
    <r>
      <rPr>
        <sz val="8"/>
        <rFont val="Tahoma"/>
        <family val="2"/>
      </rPr>
      <t>................................................................................................</t>
    </r>
  </si>
  <si>
    <t>ATÉ 31 DE JANEIRO DE 2015 - PARA 1º DE FEVEREIRO DE 2015*</t>
  </si>
  <si>
    <t>*TR prefixada de 1º janeiro/2015 a 1º fevereiro/2016 (Banco Central) = 0,08780%</t>
  </si>
  <si>
    <r>
      <t>Título:</t>
    </r>
    <r>
      <rPr>
        <b/>
        <sz val="8"/>
        <rFont val="Tahoma"/>
        <family val="2"/>
      </rPr>
      <t xml:space="preserve"> EVOLUÇÃO SALARIAL</t>
    </r>
  </si>
  <si>
    <t xml:space="preserve">Índice </t>
  </si>
  <si>
    <t>Nominal</t>
  </si>
  <si>
    <t>de</t>
  </si>
  <si>
    <t xml:space="preserve">12% a.a. art. </t>
  </si>
  <si>
    <t>Base para</t>
  </si>
  <si>
    <t>Alíquota</t>
  </si>
  <si>
    <t xml:space="preserve">39 Lei 8177/91 </t>
  </si>
  <si>
    <t xml:space="preserve">Cálculo </t>
  </si>
  <si>
    <t>até</t>
  </si>
  <si>
    <r>
      <t xml:space="preserve">Título: </t>
    </r>
    <r>
      <rPr>
        <b/>
        <sz val="8"/>
        <rFont val="Tahoma"/>
        <family val="2"/>
      </rPr>
      <t xml:space="preserve">INDENIZAÇÃO DANO MATERIAL - PARCELAS VENCIDAS - PENSÃO MENSAL NO IMPORTE DE 12,5% DE SALÁRIO MENSAL, À PARTIR DA EXTINÇÃO </t>
    </r>
  </si>
  <si>
    <t xml:space="preserve">           DO CONTRATO DE TRABALHO ATÉ O OBREIRO COMPLETAR 70 ANOS DE IDADE, OBSERVADOS OS REAJUSTES DEFERIDOS À CATEGORIA.</t>
  </si>
  <si>
    <r>
      <t xml:space="preserve">Título: </t>
    </r>
    <r>
      <rPr>
        <b/>
        <sz val="8"/>
        <rFont val="Tahoma"/>
        <family val="2"/>
      </rPr>
      <t xml:space="preserve">INDENIZAÇÃO DANO MATERIAL - PARCELAS VINCENDAS - PENSÃO MENSAL NO IMPORTE DE 12,5% DE SALÁRIO MENSAL, À PARTIR DA EXTINÇÃO </t>
    </r>
  </si>
  <si>
    <t xml:space="preserve">Título: DEPÓSITOS FUNDIÁRIOS ACRESCIDOS DE 40% DOS PERÍODOS DE AFASTAMENTO PREVIDENCIÁRIO. </t>
  </si>
  <si>
    <t>DEPÓSITOS FGTS ACRESCIDOS DE 40% (Anexo 06)</t>
  </si>
  <si>
    <t>XVIII</t>
  </si>
  <si>
    <t>XIX</t>
  </si>
  <si>
    <t>XX</t>
  </si>
  <si>
    <t>XXI</t>
  </si>
  <si>
    <t>XXII     - DESCONTO DO INSS (Parte do Reclamante).........................................................................</t>
  </si>
  <si>
    <t>XIV   - TOTAL COM DESCONTOS  - Vigente em</t>
  </si>
  <si>
    <r>
      <t xml:space="preserve">Data Baixa CTPS pela Projeção do Aviso: </t>
    </r>
    <r>
      <rPr>
        <b/>
        <sz val="8"/>
        <rFont val="Tahoma"/>
        <family val="2"/>
      </rPr>
      <t>29/04/2013</t>
    </r>
  </si>
  <si>
    <r>
      <t>Admissão:</t>
    </r>
    <r>
      <rPr>
        <b/>
        <sz val="8"/>
        <rFont val="Tahoma"/>
        <family val="2"/>
      </rPr>
      <t xml:space="preserve"> 14/09/1994                           </t>
    </r>
    <r>
      <rPr>
        <sz val="8"/>
        <rFont val="Tahoma"/>
        <family val="2"/>
      </rPr>
      <t>Data Desligamento:</t>
    </r>
    <r>
      <rPr>
        <b/>
        <sz val="8"/>
        <rFont val="Tahoma"/>
        <family val="2"/>
      </rPr>
      <t xml:space="preserve"> 04/02/2013             </t>
    </r>
  </si>
  <si>
    <r>
      <t xml:space="preserve">Admissão: </t>
    </r>
    <r>
      <rPr>
        <b/>
        <sz val="8"/>
        <rFont val="Tahoma"/>
        <family val="2"/>
      </rPr>
      <t xml:space="preserve">14/09/1994                 </t>
    </r>
    <r>
      <rPr>
        <sz val="8"/>
        <rFont val="Tahoma"/>
        <family val="2"/>
      </rPr>
      <t xml:space="preserve"> Data Desligamento</t>
    </r>
    <r>
      <rPr>
        <b/>
        <sz val="8"/>
        <rFont val="Tahoma"/>
        <family val="2"/>
      </rPr>
      <t xml:space="preserve">: 04/02/2013            </t>
    </r>
    <r>
      <rPr>
        <sz val="8"/>
        <rFont val="Tahoma"/>
        <family val="2"/>
      </rPr>
      <t>Data Baixa CTPS pela Projeção Aviso</t>
    </r>
    <r>
      <rPr>
        <b/>
        <sz val="8"/>
        <rFont val="Tahoma"/>
        <family val="2"/>
      </rPr>
      <t>: 29/04/2013</t>
    </r>
  </si>
  <si>
    <r>
      <t>Distribuição:</t>
    </r>
    <r>
      <rPr>
        <b/>
        <sz val="8"/>
        <rFont val="Tahoma"/>
        <family val="2"/>
      </rPr>
      <t xml:space="preserve"> 21/08/2013            </t>
    </r>
    <r>
      <rPr>
        <sz val="8"/>
        <rFont val="Tahoma"/>
        <family val="2"/>
      </rPr>
      <t xml:space="preserve">   Prescrição:</t>
    </r>
    <r>
      <rPr>
        <b/>
        <sz val="8"/>
        <rFont val="Tahoma"/>
        <family val="2"/>
      </rPr>
      <t xml:space="preserve"> 21/08/2008                      </t>
    </r>
    <r>
      <rPr>
        <sz val="8"/>
        <rFont val="Tahoma"/>
        <family val="2"/>
      </rPr>
      <t xml:space="preserve">   Nascimento: </t>
    </r>
    <r>
      <rPr>
        <b/>
        <sz val="8"/>
        <rFont val="Tahoma"/>
        <family val="2"/>
      </rPr>
      <t>28/07/1971</t>
    </r>
  </si>
  <si>
    <r>
      <t>Distribuição:</t>
    </r>
    <r>
      <rPr>
        <b/>
        <sz val="8"/>
        <rFont val="Tahoma"/>
        <family val="2"/>
      </rPr>
      <t xml:space="preserve"> 21/08/2013                      </t>
    </r>
    <r>
      <rPr>
        <sz val="8"/>
        <rFont val="Tahoma"/>
        <family val="2"/>
      </rPr>
      <t xml:space="preserve">  Prescrição:</t>
    </r>
    <r>
      <rPr>
        <b/>
        <sz val="8"/>
        <rFont val="Tahoma"/>
        <family val="2"/>
      </rPr>
      <t xml:space="preserve"> 21/08/2008</t>
    </r>
  </si>
  <si>
    <t>na R. Sentença</t>
  </si>
  <si>
    <t>Data do</t>
  </si>
  <si>
    <t xml:space="preserve">                                                        "Atualização Monetária - Data da decisão de arbitramento ou de alteração de valor.</t>
  </si>
  <si>
    <t xml:space="preserve">                                                     Os juros incidem desde o ajuizamento da ação."</t>
  </si>
  <si>
    <t xml:space="preserve">                                                Juros de Mora e Atualização Monetária - Súmula 439 do C.TST </t>
  </si>
  <si>
    <t xml:space="preserve"> 8.177/91 à partir</t>
  </si>
  <si>
    <t>do Ajuizamento</t>
  </si>
  <si>
    <t>21/08/2013 até</t>
  </si>
  <si>
    <t>(C.4 / C.5)</t>
  </si>
  <si>
    <t>Data Nascimento: 28/07/1971</t>
  </si>
  <si>
    <t>Data em que o Reclamante completará 70 anos de idade: 28/07/2041</t>
  </si>
  <si>
    <t xml:space="preserve">completar </t>
  </si>
  <si>
    <t>70 anos</t>
  </si>
  <si>
    <t>Dias</t>
  </si>
  <si>
    <t>o Reclamante</t>
  </si>
  <si>
    <t>completar</t>
  </si>
  <si>
    <r>
      <t>Título:</t>
    </r>
    <r>
      <rPr>
        <b/>
        <sz val="8"/>
        <rFont val="Tahoma"/>
        <family val="2"/>
      </rPr>
      <t xml:space="preserve"> INDENIZAÇÃO PERÍODO ESTABILITÁRIO NO PERÍODO DE 12 MESES DE 04/02/2013 À 04/02/2014 - ART. 118 - LEI 8.213/91</t>
    </r>
  </si>
  <si>
    <t>Base FGTS</t>
  </si>
  <si>
    <t xml:space="preserve">Acrescido </t>
  </si>
  <si>
    <t>da Multa</t>
  </si>
  <si>
    <t>de 40%</t>
  </si>
  <si>
    <t>(4)</t>
  </si>
  <si>
    <t>(C.3 % 4)</t>
  </si>
  <si>
    <t>de 21/08/2013</t>
  </si>
  <si>
    <t>(C.5 x C.6)</t>
  </si>
  <si>
    <t>(C.7%C.8)</t>
  </si>
  <si>
    <t>(C.7 + C.9)</t>
  </si>
  <si>
    <t>determinado</t>
  </si>
  <si>
    <t xml:space="preserve">           entre o período de 04/02/2013 à 04/02/2014 - Art. 118 - Lei 8.213/91).</t>
  </si>
  <si>
    <t>INDENIZAÇÃO PERÍODO ESTABILITÁRIO - (Anexo 02)</t>
  </si>
  <si>
    <t>DANOS MATERIAIS - PENSÃO MENSAL - PARCELAS VENCIDAS ATÉ 31/01/2015 - (Anexo 03)</t>
  </si>
  <si>
    <t>DANOS MATERIAIS - PENSÃO MENSAL - PARCELAS VINCENDAS - (Anexo 04)</t>
  </si>
  <si>
    <t>INDENIZAÇÃO DANOS MORAIS (Anexo 05)</t>
  </si>
  <si>
    <t>XXIII    - DESCONTO DO IRRF (Anexos).................................................................................................</t>
  </si>
  <si>
    <t xml:space="preserve">           (Observando-se o Início do Cálculo da Indenização Dano Material à partir de 05/02/2014 devido a Indenização Período Estabilitário calculada </t>
  </si>
  <si>
    <t xml:space="preserve">   "Planilha elaborada pela equipe do Escritório Sentença Assessoria"</t>
  </si>
  <si>
    <t>"Todos os direitos reservados à Sentença Assessoria"</t>
  </si>
  <si>
    <t>www.sentenca.com.br</t>
  </si>
  <si>
    <r>
      <t>Reclamante:</t>
    </r>
    <r>
      <rPr>
        <b/>
        <sz val="8"/>
        <rFont val="Tahoma"/>
        <family val="2"/>
      </rPr>
      <t xml:space="preserve"> xxxxxxxxxxxxxxx</t>
    </r>
  </si>
  <si>
    <r>
      <t xml:space="preserve">Reclamada: </t>
    </r>
    <r>
      <rPr>
        <b/>
        <sz val="8"/>
        <rFont val="Tahoma"/>
        <family val="2"/>
      </rPr>
      <t>xxxxxxxxxxxxxxx</t>
    </r>
  </si>
  <si>
    <r>
      <t xml:space="preserve">Processo: </t>
    </r>
    <r>
      <rPr>
        <b/>
        <sz val="8"/>
        <rFont val="Tahoma"/>
        <family val="2"/>
      </rPr>
      <t xml:space="preserve">xxxxxxxxxxxxxxx   </t>
    </r>
    <r>
      <rPr>
        <sz val="8"/>
        <rFont val="Tahoma"/>
        <family val="2"/>
      </rPr>
      <t xml:space="preserve">-   </t>
    </r>
    <r>
      <rPr>
        <b/>
        <sz val="8"/>
        <rFont val="Tahoma"/>
        <family val="2"/>
      </rPr>
      <t>xxxª Vara do Trabalho de xxxxxxxx</t>
    </r>
  </si>
  <si>
    <t xml:space="preserve">                    "Planilha elaborada pela equipe do Escritório Sentença Assessoria"</t>
  </si>
  <si>
    <t xml:space="preserve">                                                                    "Planilha elaborada pela equipe do Escritório Sentença Assessoria"</t>
  </si>
  <si>
    <t xml:space="preserve">                                             "Planilha elaborada pela equipe do Escritório Sentença Assessoria"</t>
  </si>
  <si>
    <t xml:space="preserve">                                                   "Planilha elaborada pela equipe do Escritório Sentença Assessoria"</t>
  </si>
  <si>
    <t xml:space="preserve">                            "Planilha elaborada pela equipe do Escritório Sentença Assessoria"</t>
  </si>
  <si>
    <t xml:space="preserve">                                 "Planilha elaborada pela equipe do Escritório Sentença Assessoria"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</si>
</sst>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#,##0.000000"/>
    <numFmt numFmtId="169" formatCode="_(* #,##0.0000_);_(* \(#,##0.0000\);_(* &quot;-&quot;??_);_(@_)"/>
    <numFmt numFmtId="170" formatCode="mmmm\-yyyy"/>
    <numFmt numFmtId="171" formatCode="#,##0.0000000"/>
    <numFmt numFmtId="172" formatCode="_(* #,##0_);_(* \(#,##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#,##0.000000000"/>
    <numFmt numFmtId="176" formatCode="[$-416]dddd\,\ d&quot; de &quot;mmmm&quot; de &quot;yyyy"/>
    <numFmt numFmtId="177" formatCode="#,##0.0000"/>
    <numFmt numFmtId="178" formatCode="_(* #,##0.000000_);_(* \(#,##0.000000\);_(* &quot;-&quot;??_);_(@_)"/>
    <numFmt numFmtId="179" formatCode="0.0%"/>
    <numFmt numFmtId="180" formatCode="#,##0.00000000"/>
    <numFmt numFmtId="181" formatCode="0.000000000"/>
    <numFmt numFmtId="182" formatCode="#,##0.00000"/>
    <numFmt numFmtId="183" formatCode="_(* #,##0.000000000_);_(* \(#,##0.000000000\);_(* &quot;-&quot;??_);_(@_)"/>
    <numFmt numFmtId="184" formatCode="0.0000"/>
  </numFmts>
  <fonts count="53">
    <font>
      <sz val="8"/>
      <name val="Tahoma"/>
      <family val="2"/>
    </font>
    <font>
      <sz val="10"/>
      <name val="Arial"/>
      <family val="0"/>
    </font>
    <font>
      <b/>
      <i/>
      <sz val="8"/>
      <name val="Tahoma"/>
      <family val="2"/>
    </font>
    <font>
      <b/>
      <sz val="8"/>
      <name val="Tahoma"/>
      <family val="2"/>
    </font>
    <font>
      <b/>
      <u val="single"/>
      <sz val="14"/>
      <name val="Tahoma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3">
    <xf numFmtId="4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34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60">
    <xf numFmtId="4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165" fontId="3" fillId="0" borderId="0" xfId="53" applyFont="1" applyBorder="1" applyAlignment="1">
      <alignment/>
    </xf>
    <xf numFmtId="0" fontId="0" fillId="0" borderId="23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4" fontId="0" fillId="0" borderId="0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/>
    </xf>
    <xf numFmtId="17" fontId="0" fillId="0" borderId="28" xfId="0" applyNumberFormat="1" applyFont="1" applyFill="1" applyBorder="1" applyAlignment="1">
      <alignment horizontal="right"/>
    </xf>
    <xf numFmtId="165" fontId="0" fillId="0" borderId="29" xfId="53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70" fontId="3" fillId="0" borderId="25" xfId="0" applyNumberFormat="1" applyFont="1" applyFill="1" applyBorder="1" applyAlignment="1" quotePrefix="1">
      <alignment horizontal="center" vertical="center"/>
    </xf>
    <xf numFmtId="4" fontId="3" fillId="0" borderId="25" xfId="0" applyNumberFormat="1" applyFont="1" applyFill="1" applyBorder="1" applyAlignment="1" quotePrefix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1" xfId="53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center" vertical="center"/>
    </xf>
    <xf numFmtId="17" fontId="0" fillId="0" borderId="29" xfId="53" applyNumberFormat="1" applyFont="1" applyBorder="1" applyAlignment="1">
      <alignment horizontal="right" vertical="center"/>
    </xf>
    <xf numFmtId="165" fontId="0" fillId="0" borderId="29" xfId="53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Continuous"/>
    </xf>
    <xf numFmtId="165" fontId="0" fillId="0" borderId="29" xfId="53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29" xfId="53" applyNumberFormat="1" applyFont="1" applyBorder="1" applyAlignment="1">
      <alignment/>
    </xf>
    <xf numFmtId="14" fontId="0" fillId="0" borderId="11" xfId="0" applyNumberFormat="1" applyFont="1" applyFill="1" applyBorder="1" applyAlignment="1" quotePrefix="1">
      <alignment horizontal="center"/>
    </xf>
    <xf numFmtId="17" fontId="0" fillId="0" borderId="33" xfId="0" applyNumberFormat="1" applyFont="1" applyFill="1" applyBorder="1" applyAlignment="1">
      <alignment horizontal="right"/>
    </xf>
    <xf numFmtId="4" fontId="0" fillId="0" borderId="32" xfId="0" applyFont="1" applyFill="1" applyBorder="1" applyAlignment="1">
      <alignment horizontal="left"/>
    </xf>
    <xf numFmtId="174" fontId="0" fillId="0" borderId="29" xfId="53" applyNumberFormat="1" applyFont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7" fontId="0" fillId="0" borderId="33" xfId="0" applyNumberFormat="1" applyFont="1" applyFill="1" applyBorder="1" applyAlignment="1">
      <alignment horizontal="right"/>
    </xf>
    <xf numFmtId="17" fontId="0" fillId="0" borderId="28" xfId="0" applyNumberFormat="1" applyFont="1" applyFill="1" applyBorder="1" applyAlignment="1">
      <alignment horizontal="right"/>
    </xf>
    <xf numFmtId="165" fontId="0" fillId="0" borderId="29" xfId="53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4" fontId="0" fillId="0" borderId="29" xfId="53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53" applyFont="1" applyFill="1" applyAlignment="1">
      <alignment/>
    </xf>
    <xf numFmtId="0" fontId="0" fillId="0" borderId="11" xfId="0" applyNumberFormat="1" applyFill="1" applyBorder="1" applyAlignment="1" quotePrefix="1">
      <alignment horizontal="center"/>
    </xf>
    <xf numFmtId="0" fontId="8" fillId="0" borderId="0" xfId="0" applyNumberFormat="1" applyFont="1" applyAlignment="1">
      <alignment horizontal="center"/>
    </xf>
    <xf numFmtId="0" fontId="5" fillId="33" borderId="34" xfId="0" applyNumberFormat="1" applyFont="1" applyFill="1" applyBorder="1" applyAlignment="1">
      <alignment horizontal="left"/>
    </xf>
    <xf numFmtId="0" fontId="6" fillId="33" borderId="35" xfId="0" applyNumberFormat="1" applyFont="1" applyFill="1" applyBorder="1" applyAlignment="1">
      <alignment horizontal="center"/>
    </xf>
    <xf numFmtId="0" fontId="7" fillId="33" borderId="35" xfId="0" applyNumberFormat="1" applyFont="1" applyFill="1" applyBorder="1" applyAlignment="1">
      <alignment horizontal="center"/>
    </xf>
    <xf numFmtId="0" fontId="8" fillId="33" borderId="35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7" fillId="33" borderId="37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8" fillId="33" borderId="38" xfId="0" applyNumberFormat="1" applyFont="1" applyFill="1" applyBorder="1" applyAlignment="1">
      <alignment horizontal="center"/>
    </xf>
    <xf numFmtId="0" fontId="6" fillId="33" borderId="37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9" fillId="33" borderId="39" xfId="0" applyNumberFormat="1" applyFont="1" applyFill="1" applyBorder="1" applyAlignment="1">
      <alignment horizontal="left"/>
    </xf>
    <xf numFmtId="0" fontId="6" fillId="33" borderId="40" xfId="0" applyNumberFormat="1" applyFont="1" applyFill="1" applyBorder="1" applyAlignment="1">
      <alignment horizontal="center"/>
    </xf>
    <xf numFmtId="0" fontId="8" fillId="33" borderId="40" xfId="0" applyNumberFormat="1" applyFont="1" applyFill="1" applyBorder="1" applyAlignment="1">
      <alignment horizontal="center"/>
    </xf>
    <xf numFmtId="0" fontId="8" fillId="33" borderId="41" xfId="0" applyNumberFormat="1" applyFont="1" applyFill="1" applyBorder="1" applyAlignment="1">
      <alignment horizontal="center"/>
    </xf>
    <xf numFmtId="0" fontId="9" fillId="34" borderId="42" xfId="0" applyNumberFormat="1" applyFont="1" applyFill="1" applyBorder="1" applyAlignment="1">
      <alignment horizontal="center"/>
    </xf>
    <xf numFmtId="0" fontId="9" fillId="35" borderId="42" xfId="0" applyNumberFormat="1" applyFont="1" applyFill="1" applyBorder="1" applyAlignment="1">
      <alignment horizontal="center"/>
    </xf>
    <xf numFmtId="175" fontId="7" fillId="36" borderId="42" xfId="49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175" fontId="7" fillId="37" borderId="42" xfId="49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left"/>
    </xf>
    <xf numFmtId="4" fontId="3" fillId="38" borderId="0" xfId="0" applyNumberFormat="1" applyFont="1" applyFill="1" applyBorder="1" applyAlignment="1">
      <alignment horizontal="left"/>
    </xf>
    <xf numFmtId="4" fontId="3" fillId="38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43" xfId="0" applyNumberFormat="1" applyFont="1" applyFill="1" applyBorder="1" applyAlignment="1">
      <alignment horizontal="center" vertical="center"/>
    </xf>
    <xf numFmtId="49" fontId="0" fillId="0" borderId="12" xfId="53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textRotation="255"/>
    </xf>
    <xf numFmtId="4" fontId="0" fillId="0" borderId="44" xfId="0" applyNumberFormat="1" applyFill="1" applyBorder="1" applyAlignment="1">
      <alignment horizontal="center" vertical="center"/>
    </xf>
    <xf numFmtId="49" fontId="0" fillId="0" borderId="13" xfId="53" applyNumberFormat="1" applyFont="1" applyFill="1" applyBorder="1" applyAlignment="1">
      <alignment horizontal="center" vertical="center"/>
    </xf>
    <xf numFmtId="49" fontId="0" fillId="0" borderId="11" xfId="53" applyNumberFormat="1" applyFont="1" applyFill="1" applyBorder="1" applyAlignment="1">
      <alignment horizontal="center" vertical="center"/>
    </xf>
    <xf numFmtId="49" fontId="0" fillId="0" borderId="13" xfId="53" applyNumberFormat="1" applyFont="1" applyFill="1" applyBorder="1" applyAlignment="1">
      <alignment horizontal="center" vertical="center"/>
    </xf>
    <xf numFmtId="49" fontId="0" fillId="0" borderId="26" xfId="53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53" applyNumberFormat="1" applyFont="1" applyFill="1" applyBorder="1" applyAlignment="1">
      <alignment horizontal="center" vertical="center"/>
    </xf>
    <xf numFmtId="17" fontId="0" fillId="39" borderId="28" xfId="0" applyNumberFormat="1" applyFont="1" applyFill="1" applyBorder="1" applyAlignment="1">
      <alignment horizontal="right" vertical="center"/>
    </xf>
    <xf numFmtId="4" fontId="0" fillId="39" borderId="28" xfId="0" applyNumberFormat="1" applyFont="1" applyFill="1" applyBorder="1" applyAlignment="1">
      <alignment horizontal="right" vertical="center"/>
    </xf>
    <xf numFmtId="172" fontId="0" fillId="38" borderId="29" xfId="53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4" fontId="0" fillId="0" borderId="43" xfId="0" applyNumberForma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center" vertical="center"/>
    </xf>
    <xf numFmtId="0" fontId="12" fillId="0" borderId="2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0" fillId="0" borderId="18" xfId="0" applyNumberFormat="1" applyFont="1" applyBorder="1" applyAlignment="1">
      <alignment horizontal="center"/>
    </xf>
    <xf numFmtId="165" fontId="0" fillId="0" borderId="18" xfId="53" applyFont="1" applyBorder="1" applyAlignment="1">
      <alignment/>
    </xf>
    <xf numFmtId="165" fontId="0" fillId="0" borderId="0" xfId="53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3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165" fontId="0" fillId="0" borderId="0" xfId="0" applyNumberFormat="1" applyFont="1" applyAlignment="1" quotePrefix="1">
      <alignment horizontal="left"/>
    </xf>
    <xf numFmtId="0" fontId="15" fillId="0" borderId="0" xfId="0" applyNumberFormat="1" applyFont="1" applyBorder="1" applyAlignment="1">
      <alignment/>
    </xf>
    <xf numFmtId="0" fontId="0" fillId="0" borderId="11" xfId="0" applyNumberFormat="1" applyFill="1" applyBorder="1" applyAlignment="1">
      <alignment horizontal="center"/>
    </xf>
    <xf numFmtId="14" fontId="3" fillId="0" borderId="11" xfId="0" applyNumberFormat="1" applyFont="1" applyFill="1" applyBorder="1" applyAlignment="1" quotePrefix="1">
      <alignment horizontal="center"/>
    </xf>
    <xf numFmtId="0" fontId="0" fillId="0" borderId="13" xfId="0" applyNumberForma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 quotePrefix="1">
      <alignment horizontal="center"/>
    </xf>
    <xf numFmtId="14" fontId="3" fillId="0" borderId="14" xfId="0" applyNumberFormat="1" applyFont="1" applyFill="1" applyBorder="1" applyAlignment="1" quotePrefix="1">
      <alignment horizontal="center"/>
    </xf>
    <xf numFmtId="14" fontId="0" fillId="0" borderId="11" xfId="0" applyNumberFormat="1" applyFill="1" applyBorder="1" applyAlignment="1" quotePrefix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168" fontId="0" fillId="0" borderId="29" xfId="53" applyNumberFormat="1" applyFont="1" applyBorder="1" applyAlignment="1">
      <alignment/>
    </xf>
    <xf numFmtId="0" fontId="0" fillId="0" borderId="14" xfId="0" applyNumberFormat="1" applyFill="1" applyBorder="1" applyAlignment="1">
      <alignment horizontal="centerContinuous"/>
    </xf>
    <xf numFmtId="4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5" fontId="3" fillId="0" borderId="45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4" fontId="3" fillId="0" borderId="11" xfId="0" applyNumberFormat="1" applyFont="1" applyFill="1" applyBorder="1" applyAlignment="1">
      <alignment horizontal="center"/>
    </xf>
    <xf numFmtId="180" fontId="0" fillId="0" borderId="29" xfId="53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Continuous"/>
    </xf>
    <xf numFmtId="2" fontId="0" fillId="0" borderId="1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Continuous"/>
    </xf>
    <xf numFmtId="4" fontId="0" fillId="0" borderId="47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left"/>
    </xf>
    <xf numFmtId="14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 quotePrefix="1">
      <alignment horizontal="center"/>
    </xf>
    <xf numFmtId="4" fontId="0" fillId="0" borderId="48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43" fontId="0" fillId="0" borderId="29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81" fontId="11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165" fontId="11" fillId="0" borderId="0" xfId="53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165" fontId="11" fillId="0" borderId="0" xfId="53" applyFont="1" applyBorder="1" applyAlignment="1">
      <alignment/>
    </xf>
    <xf numFmtId="0" fontId="10" fillId="0" borderId="21" xfId="0" applyNumberFormat="1" applyFont="1" applyBorder="1" applyAlignment="1">
      <alignment/>
    </xf>
    <xf numFmtId="165" fontId="0" fillId="38" borderId="29" xfId="53" applyFont="1" applyFill="1" applyBorder="1" applyAlignment="1">
      <alignment/>
    </xf>
    <xf numFmtId="14" fontId="0" fillId="38" borderId="11" xfId="0" applyNumberFormat="1" applyFill="1" applyBorder="1" applyAlignment="1">
      <alignment horizontal="center"/>
    </xf>
    <xf numFmtId="14" fontId="3" fillId="38" borderId="14" xfId="0" applyNumberFormat="1" applyFont="1" applyFill="1" applyBorder="1" applyAlignment="1" quotePrefix="1">
      <alignment horizontal="center"/>
    </xf>
    <xf numFmtId="4" fontId="3" fillId="0" borderId="0" xfId="0" applyNumberFormat="1" applyFont="1" applyFill="1" applyAlignment="1">
      <alignment/>
    </xf>
    <xf numFmtId="0" fontId="0" fillId="0" borderId="43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4" fontId="3" fillId="39" borderId="44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>
      <alignment horizontal="centerContinuous"/>
    </xf>
    <xf numFmtId="0" fontId="0" fillId="0" borderId="51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Continuous"/>
    </xf>
    <xf numFmtId="17" fontId="0" fillId="38" borderId="28" xfId="0" applyNumberFormat="1" applyFont="1" applyFill="1" applyBorder="1" applyAlignment="1">
      <alignment horizontal="right"/>
    </xf>
    <xf numFmtId="165" fontId="0" fillId="38" borderId="29" xfId="53" applyNumberFormat="1" applyFont="1" applyFill="1" applyBorder="1" applyAlignment="1">
      <alignment/>
    </xf>
    <xf numFmtId="165" fontId="0" fillId="38" borderId="29" xfId="0" applyNumberFormat="1" applyFont="1" applyFill="1" applyBorder="1" applyAlignment="1">
      <alignment/>
    </xf>
    <xf numFmtId="0" fontId="0" fillId="38" borderId="0" xfId="0" applyNumberFormat="1" applyFont="1" applyFill="1" applyAlignment="1">
      <alignment/>
    </xf>
    <xf numFmtId="4" fontId="0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18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0" fillId="38" borderId="28" xfId="0" applyNumberFormat="1" applyFont="1" applyFill="1" applyBorder="1" applyAlignment="1">
      <alignment horizontal="right" vertical="center"/>
    </xf>
    <xf numFmtId="14" fontId="3" fillId="0" borderId="50" xfId="0" applyNumberFormat="1" applyFont="1" applyFill="1" applyBorder="1" applyAlignment="1">
      <alignment horizontal="center"/>
    </xf>
    <xf numFmtId="0" fontId="0" fillId="0" borderId="52" xfId="0" applyNumberFormat="1" applyFill="1" applyBorder="1" applyAlignment="1">
      <alignment horizontal="center"/>
    </xf>
    <xf numFmtId="4" fontId="0" fillId="39" borderId="28" xfId="0" applyNumberFormat="1" applyFill="1" applyBorder="1" applyAlignment="1">
      <alignment horizontal="right" vertical="center"/>
    </xf>
    <xf numFmtId="17" fontId="0" fillId="38" borderId="28" xfId="0" applyNumberFormat="1" applyFont="1" applyFill="1" applyBorder="1" applyAlignment="1">
      <alignment horizontal="right" vertical="center"/>
    </xf>
    <xf numFmtId="168" fontId="0" fillId="38" borderId="28" xfId="0" applyNumberFormat="1" applyFont="1" applyFill="1" applyBorder="1" applyAlignment="1">
      <alignment horizontal="right" vertical="center"/>
    </xf>
    <xf numFmtId="4" fontId="0" fillId="38" borderId="0" xfId="0" applyNumberFormat="1" applyFont="1" applyFill="1" applyBorder="1" applyAlignment="1">
      <alignment horizontal="left"/>
    </xf>
    <xf numFmtId="4" fontId="2" fillId="38" borderId="0" xfId="0" applyNumberFormat="1" applyFont="1" applyFill="1" applyBorder="1" applyAlignment="1">
      <alignment horizontal="right" vertical="center"/>
    </xf>
    <xf numFmtId="0" fontId="3" fillId="38" borderId="0" xfId="0" applyNumberFormat="1" applyFont="1" applyFill="1" applyAlignment="1">
      <alignment/>
    </xf>
    <xf numFmtId="4" fontId="3" fillId="38" borderId="25" xfId="0" applyNumberFormat="1" applyFont="1" applyFill="1" applyBorder="1" applyAlignment="1" quotePrefix="1">
      <alignment horizontal="center" vertical="center"/>
    </xf>
    <xf numFmtId="4" fontId="0" fillId="38" borderId="43" xfId="0" applyNumberFormat="1" applyFill="1" applyBorder="1" applyAlignment="1">
      <alignment horizontal="center" vertical="center"/>
    </xf>
    <xf numFmtId="4" fontId="0" fillId="38" borderId="44" xfId="0" applyNumberFormat="1" applyFill="1" applyBorder="1" applyAlignment="1">
      <alignment horizontal="center" vertical="center"/>
    </xf>
    <xf numFmtId="49" fontId="0" fillId="38" borderId="11" xfId="53" applyNumberFormat="1" applyFont="1" applyFill="1" applyBorder="1" applyAlignment="1">
      <alignment horizontal="center" vertical="center"/>
    </xf>
    <xf numFmtId="49" fontId="0" fillId="38" borderId="14" xfId="53" applyNumberFormat="1" applyFont="1" applyFill="1" applyBorder="1" applyAlignment="1">
      <alignment horizontal="center" vertical="center"/>
    </xf>
    <xf numFmtId="49" fontId="0" fillId="38" borderId="0" xfId="53" applyNumberFormat="1" applyFont="1" applyFill="1" applyBorder="1" applyAlignment="1">
      <alignment horizontal="center" vertical="center"/>
    </xf>
    <xf numFmtId="0" fontId="0" fillId="38" borderId="0" xfId="0" applyNumberFormat="1" applyFill="1" applyAlignment="1">
      <alignment/>
    </xf>
    <xf numFmtId="0" fontId="0" fillId="38" borderId="0" xfId="0" applyNumberFormat="1" applyFill="1" applyBorder="1" applyAlignment="1">
      <alignment horizontal="left"/>
    </xf>
    <xf numFmtId="173" fontId="0" fillId="38" borderId="29" xfId="53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 horizontal="center"/>
    </xf>
    <xf numFmtId="175" fontId="0" fillId="38" borderId="29" xfId="53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4" fontId="52" fillId="38" borderId="0" xfId="0" applyNumberFormat="1" applyFont="1" applyFill="1" applyBorder="1" applyAlignment="1">
      <alignment horizontal="left"/>
    </xf>
    <xf numFmtId="4" fontId="52" fillId="38" borderId="0" xfId="0" applyNumberFormat="1" applyFont="1" applyFill="1" applyBorder="1" applyAlignment="1">
      <alignment horizontal="left" vertical="center"/>
    </xf>
    <xf numFmtId="170" fontId="34" fillId="0" borderId="0" xfId="44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Atualização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3">
      <selection activeCell="H75" sqref="H75"/>
    </sheetView>
  </sheetViews>
  <sheetFormatPr defaultColWidth="9.33203125" defaultRowHeight="10.5"/>
  <cols>
    <col min="1" max="16384" width="9.33203125" style="1" customWidth="1"/>
  </cols>
  <sheetData>
    <row r="1" spans="1:12" ht="21">
      <c r="A1" s="88" t="s">
        <v>51</v>
      </c>
      <c r="B1" s="89"/>
      <c r="C1" s="89"/>
      <c r="D1" s="89"/>
      <c r="E1" s="89"/>
      <c r="F1" s="89"/>
      <c r="G1" s="89"/>
      <c r="H1" s="90"/>
      <c r="I1" s="90"/>
      <c r="J1" s="91"/>
      <c r="K1" s="91"/>
      <c r="L1" s="92"/>
    </row>
    <row r="2" spans="1:12" ht="4.5" customHeight="1">
      <c r="A2" s="93"/>
      <c r="B2" s="94"/>
      <c r="C2" s="94"/>
      <c r="D2" s="94"/>
      <c r="E2" s="94"/>
      <c r="F2" s="94"/>
      <c r="G2" s="94"/>
      <c r="H2" s="94"/>
      <c r="I2" s="94"/>
      <c r="J2" s="95"/>
      <c r="K2" s="95"/>
      <c r="L2" s="96"/>
    </row>
    <row r="3" spans="1:12" ht="15.75">
      <c r="A3" s="97" t="s">
        <v>52</v>
      </c>
      <c r="B3" s="98"/>
      <c r="C3" s="98"/>
      <c r="D3" s="98"/>
      <c r="E3" s="98"/>
      <c r="F3" s="98"/>
      <c r="G3" s="98"/>
      <c r="H3" s="98"/>
      <c r="I3" s="98"/>
      <c r="J3" s="95"/>
      <c r="K3" s="95"/>
      <c r="L3" s="96"/>
    </row>
    <row r="4" spans="1:12" ht="15.75">
      <c r="A4" s="97" t="s">
        <v>150</v>
      </c>
      <c r="B4" s="98"/>
      <c r="C4" s="98"/>
      <c r="D4" s="98"/>
      <c r="E4" s="98"/>
      <c r="F4" s="98"/>
      <c r="G4" s="98"/>
      <c r="H4" s="98"/>
      <c r="I4" s="98"/>
      <c r="J4" s="95"/>
      <c r="K4" s="95"/>
      <c r="L4" s="96"/>
    </row>
    <row r="5" spans="1:12" ht="15.75">
      <c r="A5" s="99" t="s">
        <v>151</v>
      </c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2"/>
    </row>
    <row r="6" spans="1:12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2.75">
      <c r="A7" s="103"/>
      <c r="B7" s="103">
        <v>1972</v>
      </c>
      <c r="C7" s="103">
        <v>1973</v>
      </c>
      <c r="D7" s="103">
        <v>1974</v>
      </c>
      <c r="E7" s="103">
        <v>1975</v>
      </c>
      <c r="F7" s="103">
        <v>1976</v>
      </c>
      <c r="G7" s="103">
        <v>1977</v>
      </c>
      <c r="H7" s="103">
        <v>1978</v>
      </c>
      <c r="I7" s="103">
        <v>1979</v>
      </c>
      <c r="J7" s="103">
        <v>1980</v>
      </c>
      <c r="K7" s="103">
        <v>1981</v>
      </c>
      <c r="L7" s="103">
        <v>1982</v>
      </c>
    </row>
    <row r="8" spans="1:12" ht="15.75">
      <c r="A8" s="104" t="s">
        <v>53</v>
      </c>
      <c r="B8" s="105">
        <v>0.339285023</v>
      </c>
      <c r="C8" s="105">
        <v>0.294549021</v>
      </c>
      <c r="D8" s="105">
        <v>0.258914444</v>
      </c>
      <c r="E8" s="105">
        <v>0.195480541</v>
      </c>
      <c r="F8" s="105">
        <v>0.156486052</v>
      </c>
      <c r="G8" s="105">
        <v>0.11360275</v>
      </c>
      <c r="H8" s="105">
        <v>0.0875498</v>
      </c>
      <c r="I8" s="105">
        <v>0.06384443</v>
      </c>
      <c r="J8" s="105">
        <v>0.042768021</v>
      </c>
      <c r="K8" s="105">
        <v>0.028251573</v>
      </c>
      <c r="L8" s="105">
        <v>0.014349711</v>
      </c>
    </row>
    <row r="9" spans="1:12" ht="15.75">
      <c r="A9" s="104" t="s">
        <v>54</v>
      </c>
      <c r="B9" s="105">
        <v>0.339285023</v>
      </c>
      <c r="C9" s="105">
        <v>0.294549021</v>
      </c>
      <c r="D9" s="105">
        <v>0.258914444</v>
      </c>
      <c r="E9" s="105">
        <v>0.195480541</v>
      </c>
      <c r="F9" s="105">
        <v>0.156486052</v>
      </c>
      <c r="G9" s="105">
        <v>0.11360275</v>
      </c>
      <c r="H9" s="105">
        <v>0.0875498</v>
      </c>
      <c r="I9" s="105">
        <v>0.06384443</v>
      </c>
      <c r="J9" s="105">
        <v>0.042768021</v>
      </c>
      <c r="K9" s="105">
        <v>0.028251573</v>
      </c>
      <c r="L9" s="105">
        <v>0.014349711</v>
      </c>
    </row>
    <row r="10" spans="1:12" ht="15.75">
      <c r="A10" s="104" t="s">
        <v>55</v>
      </c>
      <c r="B10" s="105">
        <v>0.339285023</v>
      </c>
      <c r="C10" s="105">
        <v>0.294549021</v>
      </c>
      <c r="D10" s="105">
        <v>0.258914444</v>
      </c>
      <c r="E10" s="105">
        <v>0.195480541</v>
      </c>
      <c r="F10" s="105">
        <v>0.156486052</v>
      </c>
      <c r="G10" s="105">
        <v>0.11360275</v>
      </c>
      <c r="H10" s="105">
        <v>0.0875498</v>
      </c>
      <c r="I10" s="105">
        <v>0.06384443</v>
      </c>
      <c r="J10" s="105">
        <v>0.042768021</v>
      </c>
      <c r="K10" s="105">
        <v>0.028251573</v>
      </c>
      <c r="L10" s="105">
        <v>0.014349711</v>
      </c>
    </row>
    <row r="11" spans="1:12" ht="15.75">
      <c r="A11" s="104" t="s">
        <v>56</v>
      </c>
      <c r="B11" s="105">
        <v>0.327132118</v>
      </c>
      <c r="C11" s="105">
        <v>0.285208446</v>
      </c>
      <c r="D11" s="105">
        <v>0.249296394</v>
      </c>
      <c r="E11" s="105">
        <v>0.185914336</v>
      </c>
      <c r="F11" s="105">
        <v>0.146683159</v>
      </c>
      <c r="G11" s="105">
        <v>0.107082655</v>
      </c>
      <c r="H11" s="105">
        <v>0.081689014</v>
      </c>
      <c r="I11" s="105">
        <v>0.059529581</v>
      </c>
      <c r="J11" s="105">
        <v>0.038167519</v>
      </c>
      <c r="K11" s="105">
        <v>0.023766786</v>
      </c>
      <c r="L11" s="105">
        <v>0.012395819</v>
      </c>
    </row>
    <row r="12" spans="1:12" ht="15.75">
      <c r="A12" s="104" t="s">
        <v>57</v>
      </c>
      <c r="B12" s="105">
        <v>0.327132118</v>
      </c>
      <c r="C12" s="105">
        <v>0.285208446</v>
      </c>
      <c r="D12" s="105">
        <v>0.249296394</v>
      </c>
      <c r="E12" s="105">
        <v>0.185914336</v>
      </c>
      <c r="F12" s="105">
        <v>0.146683159</v>
      </c>
      <c r="G12" s="105">
        <v>0.107082655</v>
      </c>
      <c r="H12" s="105">
        <v>0.081689014</v>
      </c>
      <c r="I12" s="105">
        <v>0.059529581</v>
      </c>
      <c r="J12" s="105">
        <v>0.038167519</v>
      </c>
      <c r="K12" s="105">
        <v>0.023766786</v>
      </c>
      <c r="L12" s="105">
        <v>0.012395819</v>
      </c>
    </row>
    <row r="13" spans="1:12" ht="15.75">
      <c r="A13" s="104" t="s">
        <v>58</v>
      </c>
      <c r="B13" s="105">
        <v>0.327132118</v>
      </c>
      <c r="C13" s="105">
        <v>0.285208446</v>
      </c>
      <c r="D13" s="105">
        <v>0.249296394</v>
      </c>
      <c r="E13" s="105">
        <v>0.185914336</v>
      </c>
      <c r="F13" s="105">
        <v>0.146683159</v>
      </c>
      <c r="G13" s="105">
        <v>0.107082655</v>
      </c>
      <c r="H13" s="105">
        <v>0.081689014</v>
      </c>
      <c r="I13" s="105">
        <v>0.059529581</v>
      </c>
      <c r="J13" s="105">
        <v>0.038167519</v>
      </c>
      <c r="K13" s="105">
        <v>0.023766786</v>
      </c>
      <c r="L13" s="105">
        <v>0.012395819</v>
      </c>
    </row>
    <row r="14" spans="1:12" ht="15.75">
      <c r="A14" s="104" t="s">
        <v>59</v>
      </c>
      <c r="B14" s="105">
        <v>0.311890237</v>
      </c>
      <c r="C14" s="105">
        <v>0.275373139</v>
      </c>
      <c r="D14" s="105">
        <v>0.232418974</v>
      </c>
      <c r="E14" s="105">
        <v>0.174951988</v>
      </c>
      <c r="F14" s="105">
        <v>0.134956068</v>
      </c>
      <c r="G14" s="105">
        <v>0.097588331</v>
      </c>
      <c r="H14" s="105">
        <v>0.074771569</v>
      </c>
      <c r="I14" s="105">
        <v>0.053485649</v>
      </c>
      <c r="J14" s="105">
        <v>0.034491726</v>
      </c>
      <c r="K14" s="105">
        <v>0.019955052</v>
      </c>
      <c r="L14" s="105">
        <v>0.010556449</v>
      </c>
    </row>
    <row r="15" spans="1:12" ht="15.75">
      <c r="A15" s="104" t="s">
        <v>60</v>
      </c>
      <c r="B15" s="105">
        <v>0.311890237</v>
      </c>
      <c r="C15" s="105">
        <v>0.275373139</v>
      </c>
      <c r="D15" s="105">
        <v>0.232418974</v>
      </c>
      <c r="E15" s="105">
        <v>0.174951988</v>
      </c>
      <c r="F15" s="105">
        <v>0.134956068</v>
      </c>
      <c r="G15" s="105">
        <v>0.097588331</v>
      </c>
      <c r="H15" s="105">
        <v>0.074771569</v>
      </c>
      <c r="I15" s="105">
        <v>0.053485649</v>
      </c>
      <c r="J15" s="105">
        <v>0.034491726</v>
      </c>
      <c r="K15" s="105">
        <v>0.019955052</v>
      </c>
      <c r="L15" s="105">
        <v>0.010556449</v>
      </c>
    </row>
    <row r="16" spans="1:12" ht="15.75">
      <c r="A16" s="104" t="s">
        <v>61</v>
      </c>
      <c r="B16" s="105">
        <v>0.311890237</v>
      </c>
      <c r="C16" s="105">
        <v>0.275373139</v>
      </c>
      <c r="D16" s="105">
        <v>0.232418974</v>
      </c>
      <c r="E16" s="105">
        <v>0.174951988</v>
      </c>
      <c r="F16" s="105">
        <v>0.134956068</v>
      </c>
      <c r="G16" s="105">
        <v>0.097588331</v>
      </c>
      <c r="H16" s="105">
        <v>0.074771569</v>
      </c>
      <c r="I16" s="105">
        <v>0.053485649</v>
      </c>
      <c r="J16" s="105">
        <v>0.034491726</v>
      </c>
      <c r="K16" s="105">
        <v>0.019955052</v>
      </c>
      <c r="L16" s="105">
        <v>0.010556449</v>
      </c>
    </row>
    <row r="17" spans="1:12" ht="15.75">
      <c r="A17" s="104" t="s">
        <v>62</v>
      </c>
      <c r="B17" s="105">
        <v>0.302751847</v>
      </c>
      <c r="C17" s="105">
        <v>0.26804346</v>
      </c>
      <c r="D17" s="105">
        <v>0.204807583</v>
      </c>
      <c r="E17" s="105">
        <v>0.165998685</v>
      </c>
      <c r="F17" s="105">
        <v>0.123950307</v>
      </c>
      <c r="G17" s="105">
        <v>0.091855119</v>
      </c>
      <c r="H17" s="105">
        <v>0.068793604</v>
      </c>
      <c r="I17" s="105">
        <v>0.048655782</v>
      </c>
      <c r="J17" s="105">
        <v>0.03144259</v>
      </c>
      <c r="K17" s="105">
        <v>0.016833962</v>
      </c>
      <c r="L17" s="105">
        <v>0.008698502</v>
      </c>
    </row>
    <row r="18" spans="1:12" ht="15.75">
      <c r="A18" s="104" t="s">
        <v>63</v>
      </c>
      <c r="B18" s="105">
        <v>0.302751847</v>
      </c>
      <c r="C18" s="105">
        <v>0.26804346</v>
      </c>
      <c r="D18" s="105">
        <v>0.204807583</v>
      </c>
      <c r="E18" s="105">
        <v>0.165998685</v>
      </c>
      <c r="F18" s="105">
        <v>0.123950307</v>
      </c>
      <c r="G18" s="105">
        <v>0.091855119</v>
      </c>
      <c r="H18" s="105">
        <v>0.068793604</v>
      </c>
      <c r="I18" s="105">
        <v>0.048655782</v>
      </c>
      <c r="J18" s="105">
        <v>0.03144259</v>
      </c>
      <c r="K18" s="105">
        <v>0.016833962</v>
      </c>
      <c r="L18" s="105">
        <v>0.008698502</v>
      </c>
    </row>
    <row r="19" spans="1:12" ht="15.75">
      <c r="A19" s="104" t="s">
        <v>64</v>
      </c>
      <c r="B19" s="105">
        <v>0.302751847</v>
      </c>
      <c r="C19" s="105">
        <v>0.26804346</v>
      </c>
      <c r="D19" s="105">
        <v>0.204807583</v>
      </c>
      <c r="E19" s="105">
        <v>0.165998685</v>
      </c>
      <c r="F19" s="105">
        <v>0.123950307</v>
      </c>
      <c r="G19" s="105">
        <v>0.091855119</v>
      </c>
      <c r="H19" s="105">
        <v>0.068793604</v>
      </c>
      <c r="I19" s="105">
        <v>0.048655782</v>
      </c>
      <c r="J19" s="105">
        <v>0.03144259</v>
      </c>
      <c r="K19" s="105">
        <v>0.016833962</v>
      </c>
      <c r="L19" s="105">
        <v>0.008698502</v>
      </c>
    </row>
    <row r="20" spans="1:12" ht="12.75">
      <c r="A20" s="103"/>
      <c r="B20" s="103">
        <v>1983</v>
      </c>
      <c r="C20" s="103">
        <v>1984</v>
      </c>
      <c r="D20" s="103">
        <v>1985</v>
      </c>
      <c r="E20" s="103">
        <v>1986</v>
      </c>
      <c r="F20" s="103">
        <v>1987</v>
      </c>
      <c r="G20" s="103">
        <v>1988</v>
      </c>
      <c r="H20" s="103">
        <v>1989</v>
      </c>
      <c r="I20" s="103">
        <v>1990</v>
      </c>
      <c r="J20" s="103">
        <v>1991</v>
      </c>
      <c r="K20" s="103">
        <v>1992</v>
      </c>
      <c r="L20" s="103">
        <v>1993</v>
      </c>
    </row>
    <row r="21" spans="1:12" ht="15.75">
      <c r="A21" s="104" t="s">
        <v>53</v>
      </c>
      <c r="B21" s="105">
        <v>0.007167397</v>
      </c>
      <c r="C21" s="105">
        <v>0.002764886</v>
      </c>
      <c r="D21" s="105">
        <v>0.00085395</v>
      </c>
      <c r="E21" s="105">
        <v>0.000260635</v>
      </c>
      <c r="F21" s="105">
        <v>0.160537992</v>
      </c>
      <c r="G21" s="105">
        <v>0.034956997</v>
      </c>
      <c r="H21" s="105">
        <v>0.003381994</v>
      </c>
      <c r="I21" s="105">
        <v>0.1891889</v>
      </c>
      <c r="J21" s="105">
        <v>0.015048659</v>
      </c>
      <c r="K21" s="105">
        <v>0.002874339</v>
      </c>
      <c r="L21" s="105">
        <v>0.000228808</v>
      </c>
    </row>
    <row r="22" spans="1:12" ht="15.75">
      <c r="A22" s="104" t="s">
        <v>54</v>
      </c>
      <c r="B22" s="105">
        <v>0.007167397</v>
      </c>
      <c r="C22" s="105">
        <v>0.002764886</v>
      </c>
      <c r="D22" s="105">
        <v>0.00085395</v>
      </c>
      <c r="E22" s="105">
        <v>0.000224241</v>
      </c>
      <c r="F22" s="105">
        <v>0.137435144</v>
      </c>
      <c r="G22" s="105">
        <v>0.030003431</v>
      </c>
      <c r="H22" s="105">
        <v>2.763970337</v>
      </c>
      <c r="I22" s="105">
        <v>0.121189482</v>
      </c>
      <c r="J22" s="105">
        <v>0.012518245</v>
      </c>
      <c r="K22" s="105">
        <v>0.002290675</v>
      </c>
      <c r="L22" s="105">
        <v>0.000180505</v>
      </c>
    </row>
    <row r="23" spans="1:12" ht="15.75">
      <c r="A23" s="104" t="s">
        <v>55</v>
      </c>
      <c r="B23" s="105">
        <v>0.007167397</v>
      </c>
      <c r="C23" s="105">
        <v>0.002764886</v>
      </c>
      <c r="D23" s="105">
        <v>0.00085395</v>
      </c>
      <c r="E23" s="105">
        <v>0.196083281</v>
      </c>
      <c r="F23" s="105">
        <v>0.114893116</v>
      </c>
      <c r="G23" s="105">
        <v>0.025435259</v>
      </c>
      <c r="H23" s="105">
        <v>2.335420637</v>
      </c>
      <c r="I23" s="105">
        <v>0.07014092</v>
      </c>
      <c r="J23" s="105">
        <v>0.011699294</v>
      </c>
      <c r="K23" s="105">
        <v>0.001823641</v>
      </c>
      <c r="L23" s="105">
        <v>0.000142804</v>
      </c>
    </row>
    <row r="24" spans="1:12" ht="15.75">
      <c r="A24" s="104" t="s">
        <v>56</v>
      </c>
      <c r="B24" s="105">
        <v>0.005813862</v>
      </c>
      <c r="C24" s="105">
        <v>0.002038461</v>
      </c>
      <c r="D24" s="105">
        <v>0.000610645</v>
      </c>
      <c r="E24" s="105">
        <v>0.196299209</v>
      </c>
      <c r="F24" s="105">
        <v>0.100334569</v>
      </c>
      <c r="G24" s="105">
        <v>0.021925057</v>
      </c>
      <c r="H24" s="105">
        <v>1.949270226</v>
      </c>
      <c r="I24" s="105">
        <v>0.038053885</v>
      </c>
      <c r="J24" s="105">
        <v>0.01078276</v>
      </c>
      <c r="K24" s="105">
        <v>0.001467483</v>
      </c>
      <c r="L24" s="105">
        <v>0.000113508</v>
      </c>
    </row>
    <row r="25" spans="1:12" ht="15.75">
      <c r="A25" s="104" t="s">
        <v>57</v>
      </c>
      <c r="B25" s="105">
        <v>0.005813862</v>
      </c>
      <c r="C25" s="105">
        <v>0.002038461</v>
      </c>
      <c r="D25" s="105">
        <v>0.000610645</v>
      </c>
      <c r="E25" s="105">
        <v>0.194779926</v>
      </c>
      <c r="F25" s="105">
        <v>0.082948552</v>
      </c>
      <c r="G25" s="105">
        <v>0.018381168</v>
      </c>
      <c r="H25" s="105">
        <v>1.756732343</v>
      </c>
      <c r="I25" s="105">
        <v>0.038053885</v>
      </c>
      <c r="J25" s="105">
        <v>0.009898797</v>
      </c>
      <c r="K25" s="105">
        <v>0.001211994</v>
      </c>
      <c r="L25" s="105">
        <v>8.8526E-05</v>
      </c>
    </row>
    <row r="26" spans="1:12" ht="15.75">
      <c r="A26" s="104" t="s">
        <v>58</v>
      </c>
      <c r="B26" s="105">
        <v>0.005813862</v>
      </c>
      <c r="C26" s="105">
        <v>0.002038461</v>
      </c>
      <c r="D26" s="105">
        <v>0.000610645</v>
      </c>
      <c r="E26" s="105">
        <v>0.192090657</v>
      </c>
      <c r="F26" s="105">
        <v>0.067197466</v>
      </c>
      <c r="G26" s="105">
        <v>0.015606358</v>
      </c>
      <c r="H26" s="105">
        <v>1.597900991</v>
      </c>
      <c r="I26" s="105">
        <v>0.036111107</v>
      </c>
      <c r="J26" s="105">
        <v>0.009082299</v>
      </c>
      <c r="K26" s="105">
        <v>0.001011597</v>
      </c>
      <c r="L26" s="105">
        <v>6.8795E-05</v>
      </c>
    </row>
    <row r="27" spans="1:12" ht="15.75">
      <c r="A27" s="104" t="s">
        <v>59</v>
      </c>
      <c r="B27" s="105">
        <v>0.004581373</v>
      </c>
      <c r="C27" s="105">
        <v>0.00157407</v>
      </c>
      <c r="D27" s="105">
        <v>0.000454502</v>
      </c>
      <c r="E27" s="105">
        <v>0.1896817</v>
      </c>
      <c r="F27" s="105">
        <v>0.056937355</v>
      </c>
      <c r="G27" s="105">
        <v>0.013056435</v>
      </c>
      <c r="H27" s="105">
        <v>1.280061682</v>
      </c>
      <c r="I27" s="105">
        <v>0.032945084</v>
      </c>
      <c r="J27" s="105">
        <v>0.008301918</v>
      </c>
      <c r="K27" s="105">
        <v>0.000835685</v>
      </c>
      <c r="L27" s="105">
        <v>5.2887E-05</v>
      </c>
    </row>
    <row r="28" spans="1:12" ht="15.75">
      <c r="A28" s="104" t="s">
        <v>60</v>
      </c>
      <c r="B28" s="105">
        <v>0.004581373</v>
      </c>
      <c r="C28" s="105">
        <v>0.00157407</v>
      </c>
      <c r="D28" s="105">
        <v>0.000454502</v>
      </c>
      <c r="E28" s="105">
        <v>0.187451032</v>
      </c>
      <c r="F28" s="105">
        <v>0.055252164</v>
      </c>
      <c r="G28" s="105">
        <v>0.010525988</v>
      </c>
      <c r="H28" s="105">
        <v>0.994145452</v>
      </c>
      <c r="I28" s="105">
        <v>0.029736515</v>
      </c>
      <c r="J28" s="105">
        <v>0.007543769</v>
      </c>
      <c r="K28" s="105">
        <v>0.000675629</v>
      </c>
      <c r="L28" s="105">
        <v>0.040566887</v>
      </c>
    </row>
    <row r="29" spans="1:12" ht="15.75">
      <c r="A29" s="104" t="s">
        <v>61</v>
      </c>
      <c r="B29" s="105">
        <v>0.004581373</v>
      </c>
      <c r="C29" s="105">
        <v>0.00157407</v>
      </c>
      <c r="D29" s="105">
        <v>0.000454502</v>
      </c>
      <c r="E29" s="105">
        <v>0.184353887</v>
      </c>
      <c r="F29" s="105">
        <v>0.051948255</v>
      </c>
      <c r="G29" s="105">
        <v>0.008723677</v>
      </c>
      <c r="H29" s="105">
        <v>0.768629543</v>
      </c>
      <c r="I29" s="105">
        <v>0.026891404</v>
      </c>
      <c r="J29" s="105">
        <v>0.006738517</v>
      </c>
      <c r="K29" s="105">
        <v>0.000548311</v>
      </c>
      <c r="L29" s="105">
        <v>0.030423644</v>
      </c>
    </row>
    <row r="30" spans="1:12" ht="15.75">
      <c r="A30" s="104" t="s">
        <v>62</v>
      </c>
      <c r="B30" s="105">
        <v>0.003537735</v>
      </c>
      <c r="C30" s="105">
        <v>0.001167699</v>
      </c>
      <c r="D30" s="105">
        <v>0.000357859</v>
      </c>
      <c r="E30" s="105">
        <v>0.181236617</v>
      </c>
      <c r="F30" s="105">
        <v>0.049156184</v>
      </c>
      <c r="G30" s="105">
        <v>0.007034656</v>
      </c>
      <c r="H30" s="105">
        <v>0.565376639</v>
      </c>
      <c r="I30" s="105">
        <v>0.023829335</v>
      </c>
      <c r="J30" s="105">
        <v>0.005770266</v>
      </c>
      <c r="K30" s="105">
        <v>0.000437319</v>
      </c>
      <c r="L30" s="105">
        <v>0.022599646</v>
      </c>
    </row>
    <row r="31" spans="1:12" ht="15.75">
      <c r="A31" s="104" t="s">
        <v>63</v>
      </c>
      <c r="B31" s="105">
        <v>0.003537735</v>
      </c>
      <c r="C31" s="105">
        <v>0.001167699</v>
      </c>
      <c r="D31" s="105">
        <v>0.000357859</v>
      </c>
      <c r="E31" s="105">
        <v>0.177874784</v>
      </c>
      <c r="F31" s="105">
        <v>0.045023066</v>
      </c>
      <c r="G31" s="105">
        <v>0.005528217</v>
      </c>
      <c r="H31" s="105">
        <v>0.410824472</v>
      </c>
      <c r="I31" s="105">
        <v>0.020956235</v>
      </c>
      <c r="J31" s="105">
        <v>0.004817789</v>
      </c>
      <c r="K31" s="105">
        <v>0.00034966</v>
      </c>
      <c r="L31" s="105">
        <v>0.01655288</v>
      </c>
    </row>
    <row r="32" spans="1:12" ht="15.75">
      <c r="A32" s="104" t="s">
        <v>64</v>
      </c>
      <c r="B32" s="105">
        <v>0.003537735</v>
      </c>
      <c r="C32" s="105">
        <v>0.001167699</v>
      </c>
      <c r="D32" s="105">
        <v>0.000357859</v>
      </c>
      <c r="E32" s="105">
        <v>0.172209104</v>
      </c>
      <c r="F32" s="105">
        <v>0.039899917</v>
      </c>
      <c r="G32" s="105">
        <v>0.00435567</v>
      </c>
      <c r="H32" s="105">
        <v>0.290499556</v>
      </c>
      <c r="I32" s="105">
        <v>0.017966594</v>
      </c>
      <c r="J32" s="105">
        <v>0.003691227</v>
      </c>
      <c r="K32" s="105">
        <v>0.000283607</v>
      </c>
      <c r="L32" s="105">
        <v>0.012156933</v>
      </c>
    </row>
    <row r="33" spans="1:12" ht="12.75">
      <c r="A33" s="103"/>
      <c r="B33" s="103">
        <v>1994</v>
      </c>
      <c r="C33" s="103">
        <v>1995</v>
      </c>
      <c r="D33" s="103">
        <v>1996</v>
      </c>
      <c r="E33" s="103">
        <v>1997</v>
      </c>
      <c r="F33" s="103">
        <v>1998</v>
      </c>
      <c r="G33" s="103">
        <v>1999</v>
      </c>
      <c r="H33" s="103">
        <v>2000</v>
      </c>
      <c r="I33" s="103">
        <v>2001</v>
      </c>
      <c r="J33" s="103">
        <v>2002</v>
      </c>
      <c r="K33" s="103">
        <v>2003</v>
      </c>
      <c r="L33" s="103">
        <v>2004</v>
      </c>
    </row>
    <row r="34" spans="1:12" ht="15.75">
      <c r="A34" s="104" t="s">
        <v>53</v>
      </c>
      <c r="B34" s="105">
        <v>0.008886647</v>
      </c>
      <c r="C34" s="105">
        <v>2.324976233</v>
      </c>
      <c r="D34" s="105">
        <v>1.766395425</v>
      </c>
      <c r="E34" s="105">
        <v>1.611893932</v>
      </c>
      <c r="F34" s="105">
        <v>1.46822799</v>
      </c>
      <c r="G34" s="105">
        <v>1.362070174</v>
      </c>
      <c r="H34" s="105">
        <v>1.288258553</v>
      </c>
      <c r="I34" s="105">
        <v>1.261807167</v>
      </c>
      <c r="J34" s="105">
        <v>1.23361589</v>
      </c>
      <c r="K34" s="105">
        <v>1.199985802</v>
      </c>
      <c r="L34" s="105">
        <v>1.146680799</v>
      </c>
    </row>
    <row r="35" spans="1:12" ht="15.75">
      <c r="A35" s="104" t="s">
        <v>54</v>
      </c>
      <c r="B35" s="105">
        <v>0.00628298</v>
      </c>
      <c r="C35" s="105">
        <v>2.277126964</v>
      </c>
      <c r="D35" s="105">
        <v>1.744543276</v>
      </c>
      <c r="E35" s="105">
        <v>1.599990006</v>
      </c>
      <c r="F35" s="105">
        <v>1.451594173</v>
      </c>
      <c r="G35" s="105">
        <v>1.355073927</v>
      </c>
      <c r="H35" s="105">
        <v>1.285496022</v>
      </c>
      <c r="I35" s="105">
        <v>1.260082115</v>
      </c>
      <c r="J35" s="105">
        <v>1.230427851</v>
      </c>
      <c r="K35" s="105">
        <v>1.194160686</v>
      </c>
      <c r="L35" s="105">
        <v>1.145214924</v>
      </c>
    </row>
    <row r="36" spans="1:12" ht="15.75">
      <c r="A36" s="104" t="s">
        <v>55</v>
      </c>
      <c r="B36" s="105">
        <v>0.004492335</v>
      </c>
      <c r="C36" s="105">
        <v>2.235697258</v>
      </c>
      <c r="D36" s="105">
        <v>1.727912122</v>
      </c>
      <c r="E36" s="105">
        <v>1.589474013</v>
      </c>
      <c r="F36" s="105">
        <v>1.44514737</v>
      </c>
      <c r="G36" s="105">
        <v>1.343922062</v>
      </c>
      <c r="H36" s="105">
        <v>1.282510338</v>
      </c>
      <c r="I36" s="105">
        <v>1.259618575</v>
      </c>
      <c r="J36" s="105">
        <v>1.228988705</v>
      </c>
      <c r="K36" s="105">
        <v>1.189265669</v>
      </c>
      <c r="L36" s="105">
        <v>1.144690656</v>
      </c>
    </row>
    <row r="37" spans="1:12" ht="15.75">
      <c r="A37" s="104" t="s">
        <v>56</v>
      </c>
      <c r="B37" s="105">
        <v>0.003166962</v>
      </c>
      <c r="C37" s="105">
        <v>2.185436588</v>
      </c>
      <c r="D37" s="105">
        <v>1.713962183</v>
      </c>
      <c r="E37" s="105">
        <v>1.579497937</v>
      </c>
      <c r="F37" s="105">
        <v>1.432264154</v>
      </c>
      <c r="G37" s="105">
        <v>1.328492945</v>
      </c>
      <c r="H37" s="105">
        <v>1.279641382</v>
      </c>
      <c r="I37" s="105">
        <v>1.25745073</v>
      </c>
      <c r="J37" s="105">
        <v>1.226831935</v>
      </c>
      <c r="K37" s="105">
        <v>1.184784813</v>
      </c>
      <c r="L37" s="105">
        <v>1.142659008</v>
      </c>
    </row>
    <row r="38" spans="1:12" ht="15.75">
      <c r="A38" s="104" t="s">
        <v>57</v>
      </c>
      <c r="B38" s="105">
        <v>0.002169598</v>
      </c>
      <c r="C38" s="105">
        <v>2.112212516</v>
      </c>
      <c r="D38" s="105">
        <v>1.702729278</v>
      </c>
      <c r="E38" s="105">
        <v>1.569748231</v>
      </c>
      <c r="F38" s="105">
        <v>1.425535626</v>
      </c>
      <c r="G38" s="105">
        <v>1.320448771</v>
      </c>
      <c r="H38" s="105">
        <v>1.277978731</v>
      </c>
      <c r="I38" s="105">
        <v>1.255509712</v>
      </c>
      <c r="J38" s="105">
        <v>1.223947091</v>
      </c>
      <c r="K38" s="105">
        <v>1.179848327</v>
      </c>
      <c r="L38" s="105">
        <v>1.141661196</v>
      </c>
    </row>
    <row r="39" spans="1:12" ht="15.75">
      <c r="A39" s="104" t="s">
        <v>58</v>
      </c>
      <c r="B39" s="105">
        <v>0.001481561</v>
      </c>
      <c r="C39" s="105">
        <v>2.045783868</v>
      </c>
      <c r="D39" s="105">
        <v>1.692762294</v>
      </c>
      <c r="E39" s="105">
        <v>1.559837026</v>
      </c>
      <c r="F39" s="105">
        <v>1.419088706</v>
      </c>
      <c r="G39" s="105">
        <v>1.312885239</v>
      </c>
      <c r="H39" s="105">
        <v>1.274801925</v>
      </c>
      <c r="I39" s="105">
        <v>1.253220079</v>
      </c>
      <c r="J39" s="105">
        <v>1.221379751</v>
      </c>
      <c r="K39" s="105">
        <v>1.174387426</v>
      </c>
      <c r="L39" s="105">
        <v>1.139898913</v>
      </c>
    </row>
    <row r="40" spans="1:12" ht="15.75">
      <c r="A40" s="104" t="s">
        <v>59</v>
      </c>
      <c r="B40" s="105">
        <v>2.773979501</v>
      </c>
      <c r="C40" s="105">
        <v>1.988392884</v>
      </c>
      <c r="D40" s="105">
        <v>1.682500722</v>
      </c>
      <c r="E40" s="105">
        <v>1.549709673</v>
      </c>
      <c r="F40" s="105">
        <v>1.412150809</v>
      </c>
      <c r="G40" s="105">
        <v>1.308817434</v>
      </c>
      <c r="H40" s="105">
        <v>1.272079674</v>
      </c>
      <c r="I40" s="105">
        <v>1.251395544</v>
      </c>
      <c r="J40" s="105">
        <v>1.21945058</v>
      </c>
      <c r="K40" s="105">
        <v>1.169515225</v>
      </c>
      <c r="L40" s="105">
        <v>1.137895079</v>
      </c>
    </row>
    <row r="41" spans="1:12" ht="15.75">
      <c r="A41" s="104" t="s">
        <v>60</v>
      </c>
      <c r="B41" s="105">
        <v>2.641227397</v>
      </c>
      <c r="C41" s="105">
        <v>1.930656599</v>
      </c>
      <c r="D41" s="105">
        <v>1.672713674</v>
      </c>
      <c r="E41" s="105">
        <v>1.539579242</v>
      </c>
      <c r="F41" s="105">
        <v>1.404422273</v>
      </c>
      <c r="G41" s="105">
        <v>1.304989899</v>
      </c>
      <c r="H41" s="105">
        <v>1.270114807</v>
      </c>
      <c r="I41" s="105">
        <v>1.248348326</v>
      </c>
      <c r="J41" s="105">
        <v>1.216220299</v>
      </c>
      <c r="K41" s="105">
        <v>1.163158564</v>
      </c>
      <c r="L41" s="105">
        <v>1.135678236</v>
      </c>
    </row>
    <row r="42" spans="1:12" ht="15.75">
      <c r="A42" s="104" t="s">
        <v>61</v>
      </c>
      <c r="B42" s="105">
        <v>2.586112174</v>
      </c>
      <c r="C42" s="105">
        <v>1.881649049</v>
      </c>
      <c r="D42" s="105">
        <v>1.662282849</v>
      </c>
      <c r="E42" s="105">
        <v>1.529986228</v>
      </c>
      <c r="F42" s="105">
        <v>1.39917676</v>
      </c>
      <c r="G42" s="105">
        <v>1.301157989</v>
      </c>
      <c r="H42" s="105">
        <v>1.267548022</v>
      </c>
      <c r="I42" s="105">
        <v>1.244073689</v>
      </c>
      <c r="J42" s="105">
        <v>1.213210324</v>
      </c>
      <c r="K42" s="105">
        <v>1.158480619</v>
      </c>
      <c r="L42" s="105">
        <v>1.133405757</v>
      </c>
    </row>
    <row r="43" spans="1:12" ht="15.75">
      <c r="A43" s="104" t="s">
        <v>62</v>
      </c>
      <c r="B43" s="105">
        <v>2.524536212</v>
      </c>
      <c r="C43" s="105">
        <v>1.845852433</v>
      </c>
      <c r="D43" s="105">
        <v>1.651350906</v>
      </c>
      <c r="E43" s="105">
        <v>1.520144811</v>
      </c>
      <c r="F43" s="105">
        <v>1.392892031</v>
      </c>
      <c r="G43" s="105">
        <v>1.29763491</v>
      </c>
      <c r="H43" s="105">
        <v>1.266233671</v>
      </c>
      <c r="I43" s="105">
        <v>1.242052869</v>
      </c>
      <c r="J43" s="105">
        <v>1.210843126</v>
      </c>
      <c r="K43" s="105">
        <v>1.154596556</v>
      </c>
      <c r="L43" s="105">
        <v>1.13145061</v>
      </c>
    </row>
    <row r="44" spans="1:12" ht="15.75">
      <c r="A44" s="104" t="s">
        <v>63</v>
      </c>
      <c r="B44" s="105">
        <v>2.461638877</v>
      </c>
      <c r="C44" s="105">
        <v>1.81581879</v>
      </c>
      <c r="D44" s="105">
        <v>1.639189758</v>
      </c>
      <c r="E44" s="105">
        <v>1.510248155</v>
      </c>
      <c r="F44" s="105">
        <v>1.380615597</v>
      </c>
      <c r="G44" s="105">
        <v>1.294702409</v>
      </c>
      <c r="H44" s="105">
        <v>1.264569498</v>
      </c>
      <c r="I44" s="105">
        <v>1.238445278</v>
      </c>
      <c r="J44" s="105">
        <v>1.207500764</v>
      </c>
      <c r="K44" s="105">
        <v>1.150898719</v>
      </c>
      <c r="L44" s="105">
        <v>1.130198351</v>
      </c>
    </row>
    <row r="45" spans="1:12" ht="15.75">
      <c r="A45" s="104" t="s">
        <v>64</v>
      </c>
      <c r="B45" s="105">
        <v>2.391775125</v>
      </c>
      <c r="C45" s="105">
        <v>1.790065123</v>
      </c>
      <c r="D45" s="105">
        <v>1.625944811</v>
      </c>
      <c r="E45" s="105">
        <v>1.487439753</v>
      </c>
      <c r="F45" s="105">
        <v>1.372195803</v>
      </c>
      <c r="G45" s="105">
        <v>1.292120752</v>
      </c>
      <c r="H45" s="105">
        <v>1.263057618</v>
      </c>
      <c r="I45" s="105">
        <v>1.23606215</v>
      </c>
      <c r="J45" s="105">
        <v>1.204316551</v>
      </c>
      <c r="K45" s="105">
        <v>1.148858346</v>
      </c>
      <c r="L45" s="105">
        <v>1.128904626</v>
      </c>
    </row>
    <row r="46" spans="1:12" ht="12.75">
      <c r="A46" s="103"/>
      <c r="B46" s="103">
        <v>2005</v>
      </c>
      <c r="C46" s="103">
        <v>2006</v>
      </c>
      <c r="D46" s="103">
        <v>2007</v>
      </c>
      <c r="E46" s="103">
        <v>2008</v>
      </c>
      <c r="F46" s="103">
        <v>2009</v>
      </c>
      <c r="G46" s="103">
        <v>2010</v>
      </c>
      <c r="H46" s="103">
        <v>2011</v>
      </c>
      <c r="I46" s="103">
        <v>2012</v>
      </c>
      <c r="J46" s="103">
        <v>2013</v>
      </c>
      <c r="K46" s="103">
        <v>2014</v>
      </c>
      <c r="L46" s="103">
        <v>2015</v>
      </c>
    </row>
    <row r="47" spans="1:12" ht="15.75">
      <c r="A47" s="104" t="s">
        <v>53</v>
      </c>
      <c r="B47" s="105">
        <v>1.126201742</v>
      </c>
      <c r="C47" s="105">
        <v>1.09516982</v>
      </c>
      <c r="D47" s="105">
        <v>1.073298856</v>
      </c>
      <c r="E47" s="105">
        <v>1.05800736</v>
      </c>
      <c r="F47" s="105">
        <v>1.040988818</v>
      </c>
      <c r="G47" s="105">
        <v>1.033660107</v>
      </c>
      <c r="H47" s="105">
        <v>1.026589455</v>
      </c>
      <c r="I47" s="105">
        <v>1.014337198</v>
      </c>
      <c r="J47" s="105">
        <v>1.011407059</v>
      </c>
      <c r="K47" s="105">
        <v>1.009478721</v>
      </c>
      <c r="L47" s="105">
        <v>1.000878</v>
      </c>
    </row>
    <row r="48" spans="1:12" ht="15.75">
      <c r="A48" s="104" t="s">
        <v>54</v>
      </c>
      <c r="B48" s="105">
        <v>1.124088455</v>
      </c>
      <c r="C48" s="105">
        <v>1.092628366</v>
      </c>
      <c r="D48" s="105">
        <v>1.070954537</v>
      </c>
      <c r="E48" s="105">
        <v>1.056939851</v>
      </c>
      <c r="F48" s="105">
        <v>1.039076917</v>
      </c>
      <c r="G48" s="105">
        <v>1.033660107</v>
      </c>
      <c r="H48" s="105">
        <v>1.025855968</v>
      </c>
      <c r="I48" s="105">
        <v>1.013461568</v>
      </c>
      <c r="J48" s="105">
        <v>1.011407059</v>
      </c>
      <c r="K48" s="105">
        <v>1.008343327</v>
      </c>
      <c r="L48" s="105">
        <v>1</v>
      </c>
    </row>
    <row r="49" spans="1:12" ht="15.75">
      <c r="A49" s="104" t="s">
        <v>55</v>
      </c>
      <c r="B49" s="105">
        <v>1.123008122</v>
      </c>
      <c r="C49" s="105">
        <v>1.091836784</v>
      </c>
      <c r="D49" s="105">
        <v>1.070182935</v>
      </c>
      <c r="E49" s="105">
        <v>1.056683077</v>
      </c>
      <c r="F49" s="105">
        <v>1.038608504</v>
      </c>
      <c r="G49" s="105">
        <v>1.033660107</v>
      </c>
      <c r="H49" s="105">
        <v>1.025318701</v>
      </c>
      <c r="I49" s="105">
        <v>1.013461568</v>
      </c>
      <c r="J49" s="105">
        <v>1.011407059</v>
      </c>
      <c r="K49" s="105">
        <v>1.007802137</v>
      </c>
      <c r="L49" s="109"/>
    </row>
    <row r="50" spans="1:12" ht="15.75">
      <c r="A50" s="104" t="s">
        <v>56</v>
      </c>
      <c r="B50" s="105">
        <v>1.120056772</v>
      </c>
      <c r="C50" s="105">
        <v>1.089578089</v>
      </c>
      <c r="D50" s="105">
        <v>1.068179031</v>
      </c>
      <c r="E50" s="105">
        <v>1.05625107</v>
      </c>
      <c r="F50" s="105">
        <v>1.03711713</v>
      </c>
      <c r="G50" s="105">
        <v>1.032842096</v>
      </c>
      <c r="H50" s="105">
        <v>1.024077519</v>
      </c>
      <c r="I50" s="105">
        <v>1.012380345</v>
      </c>
      <c r="J50" s="105">
        <v>1.011407059</v>
      </c>
      <c r="K50" s="105">
        <v>1.007534133</v>
      </c>
      <c r="L50" s="109"/>
    </row>
    <row r="51" spans="1:12" ht="15.75">
      <c r="A51" s="104" t="s">
        <v>57</v>
      </c>
      <c r="B51" s="105">
        <v>1.117817783</v>
      </c>
      <c r="C51" s="105">
        <v>1.088647296</v>
      </c>
      <c r="D51" s="105">
        <v>1.066822033</v>
      </c>
      <c r="E51" s="105">
        <v>1.055243313</v>
      </c>
      <c r="F51" s="105">
        <v>1.036646492</v>
      </c>
      <c r="G51" s="105">
        <v>1.032842096</v>
      </c>
      <c r="H51" s="105">
        <v>1.023699773</v>
      </c>
      <c r="I51" s="105">
        <v>1.012150587</v>
      </c>
      <c r="J51" s="105">
        <v>1.011407059</v>
      </c>
      <c r="K51" s="105">
        <v>1.007071887</v>
      </c>
      <c r="L51" s="109"/>
    </row>
    <row r="52" spans="1:12" ht="15.75">
      <c r="A52" s="104" t="s">
        <v>58</v>
      </c>
      <c r="B52" s="105">
        <v>1.115000178</v>
      </c>
      <c r="C52" s="105">
        <v>1.086595803</v>
      </c>
      <c r="D52" s="105">
        <v>1.065023209</v>
      </c>
      <c r="E52" s="105">
        <v>1.054467225</v>
      </c>
      <c r="F52" s="105">
        <v>1.036181247</v>
      </c>
      <c r="G52" s="105">
        <v>1.032315615</v>
      </c>
      <c r="H52" s="105">
        <v>1.022095084</v>
      </c>
      <c r="I52" s="105">
        <v>1.011677122</v>
      </c>
      <c r="J52" s="105">
        <v>1.011407059</v>
      </c>
      <c r="K52" s="105">
        <v>1.006463983</v>
      </c>
      <c r="L52" s="109"/>
    </row>
    <row r="53" spans="1:12" ht="15.75">
      <c r="A53" s="104" t="s">
        <v>59</v>
      </c>
      <c r="B53" s="105">
        <v>1.11167294</v>
      </c>
      <c r="C53" s="105">
        <v>1.084495136</v>
      </c>
      <c r="D53" s="105">
        <v>1.064008145</v>
      </c>
      <c r="E53" s="105">
        <v>1.053260189</v>
      </c>
      <c r="F53" s="105">
        <v>1.035501958</v>
      </c>
      <c r="G53" s="105">
        <v>1.031707939</v>
      </c>
      <c r="H53" s="105">
        <v>1.020957737</v>
      </c>
      <c r="I53" s="105">
        <v>1.011677122</v>
      </c>
      <c r="J53" s="105">
        <v>1.011407059</v>
      </c>
      <c r="K53" s="105">
        <v>1.005996194</v>
      </c>
      <c r="L53" s="109"/>
    </row>
    <row r="54" spans="1:12" ht="15.75">
      <c r="A54" s="104" t="s">
        <v>60</v>
      </c>
      <c r="B54" s="105">
        <v>1.108817735</v>
      </c>
      <c r="C54" s="105">
        <v>1.082599504</v>
      </c>
      <c r="D54" s="105">
        <v>1.06244741</v>
      </c>
      <c r="E54" s="105">
        <v>1.0512481</v>
      </c>
      <c r="F54" s="105">
        <v>1.034414788</v>
      </c>
      <c r="G54" s="105">
        <v>1.030521809</v>
      </c>
      <c r="H54" s="105">
        <v>1.01970452</v>
      </c>
      <c r="I54" s="105">
        <v>1.011531462</v>
      </c>
      <c r="J54" s="105">
        <v>1.011195719</v>
      </c>
      <c r="K54" s="105">
        <v>1.004936991</v>
      </c>
      <c r="L54" s="109"/>
    </row>
    <row r="55" spans="1:12" ht="15.75">
      <c r="A55" s="104" t="s">
        <v>61</v>
      </c>
      <c r="B55" s="105">
        <v>1.104987847</v>
      </c>
      <c r="C55" s="105">
        <v>1.0799687</v>
      </c>
      <c r="D55" s="105">
        <v>1.060892142</v>
      </c>
      <c r="E55" s="105">
        <v>1.049596036</v>
      </c>
      <c r="F55" s="105">
        <v>1.034211048</v>
      </c>
      <c r="G55" s="105">
        <v>1.029585915</v>
      </c>
      <c r="H55" s="105">
        <v>1.017591999</v>
      </c>
      <c r="I55" s="105">
        <v>1.011407059</v>
      </c>
      <c r="J55" s="105">
        <v>1.011195719</v>
      </c>
      <c r="K55" s="105">
        <v>1.004332383</v>
      </c>
      <c r="L55" s="109"/>
    </row>
    <row r="56" spans="1:12" ht="15.75">
      <c r="A56" s="104" t="s">
        <v>62</v>
      </c>
      <c r="B56" s="105">
        <v>1.102081658</v>
      </c>
      <c r="C56" s="105">
        <v>1.078328562</v>
      </c>
      <c r="D56" s="105">
        <v>1.060518839</v>
      </c>
      <c r="E56" s="105">
        <v>1.047532397</v>
      </c>
      <c r="F56" s="105">
        <v>1.034211048</v>
      </c>
      <c r="G56" s="105">
        <v>1.028863653</v>
      </c>
      <c r="H56" s="105">
        <v>1.016572377</v>
      </c>
      <c r="I56" s="105">
        <v>1.011407059</v>
      </c>
      <c r="J56" s="105">
        <v>1.011115841</v>
      </c>
      <c r="K56" s="105">
        <v>1.003456365</v>
      </c>
      <c r="L56" s="109"/>
    </row>
    <row r="57" spans="1:12" ht="15.75">
      <c r="A57" s="104" t="s">
        <v>63</v>
      </c>
      <c r="B57" s="105">
        <v>1.099772136</v>
      </c>
      <c r="C57" s="105">
        <v>1.07631048</v>
      </c>
      <c r="D57" s="105">
        <v>1.059309108</v>
      </c>
      <c r="E57" s="105">
        <v>1.044913843</v>
      </c>
      <c r="F57" s="105">
        <v>1.034211048</v>
      </c>
      <c r="G57" s="105">
        <v>1.028378258</v>
      </c>
      <c r="H57" s="105">
        <v>1.015942493</v>
      </c>
      <c r="I57" s="105">
        <v>1.011407059</v>
      </c>
      <c r="J57" s="105">
        <v>1.010186469</v>
      </c>
      <c r="K57" s="105">
        <v>1.002415858</v>
      </c>
      <c r="L57" s="109"/>
    </row>
    <row r="58" spans="1:12" ht="15.75">
      <c r="A58" s="104" t="s">
        <v>64</v>
      </c>
      <c r="B58" s="105">
        <v>1.09765476</v>
      </c>
      <c r="C58" s="105">
        <v>1.074932417</v>
      </c>
      <c r="D58" s="105">
        <v>1.058684485</v>
      </c>
      <c r="E58" s="105">
        <v>1.043225903</v>
      </c>
      <c r="F58" s="105">
        <v>1.034211048</v>
      </c>
      <c r="G58" s="105">
        <v>1.028032839</v>
      </c>
      <c r="H58" s="105">
        <v>1.015287632</v>
      </c>
      <c r="I58" s="105">
        <v>1.011407059</v>
      </c>
      <c r="J58" s="105">
        <v>1.009977404</v>
      </c>
      <c r="K58" s="105">
        <v>1.001931925</v>
      </c>
      <c r="L58" s="10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6"/>
  <sheetViews>
    <sheetView zoomScalePageLayoutView="0" workbookViewId="0" topLeftCell="A1">
      <selection activeCell="I24" sqref="I24"/>
    </sheetView>
  </sheetViews>
  <sheetFormatPr defaultColWidth="9.83203125" defaultRowHeight="11.25" customHeight="1"/>
  <cols>
    <col min="1" max="1" width="11.16015625" style="49" customWidth="1"/>
    <col min="2" max="2" width="12.33203125" style="111" customWidth="1"/>
    <col min="3" max="3" width="12.33203125" style="239" customWidth="1"/>
    <col min="4" max="4" width="12.33203125" style="111" customWidth="1"/>
    <col min="5" max="5" width="13" style="49" customWidth="1"/>
    <col min="6" max="6" width="15.33203125" style="49" customWidth="1"/>
    <col min="7" max="7" width="9.83203125" style="50" customWidth="1"/>
    <col min="8" max="8" width="8.33203125" style="50" customWidth="1"/>
    <col min="9" max="16384" width="9.83203125" style="50" customWidth="1"/>
  </cols>
  <sheetData>
    <row r="1" spans="1:4" s="258" customFormat="1" ht="14.25" customHeight="1">
      <c r="A1" s="257" t="s">
        <v>213</v>
      </c>
      <c r="B1" s="257"/>
      <c r="C1" s="257"/>
      <c r="D1" s="257"/>
    </row>
    <row r="2" spans="3:6" ht="10.5" customHeight="1">
      <c r="C2" s="49"/>
      <c r="D2" s="49"/>
      <c r="E2" s="50"/>
      <c r="F2" s="50"/>
    </row>
    <row r="3" spans="3:6" ht="10.5" customHeight="1">
      <c r="C3" s="49"/>
      <c r="D3" s="49"/>
      <c r="E3" s="50"/>
      <c r="F3" s="50"/>
    </row>
    <row r="4" spans="1:6" ht="10.5" customHeight="1">
      <c r="A4" s="130" t="s">
        <v>152</v>
      </c>
      <c r="B4" s="110"/>
      <c r="C4" s="238"/>
      <c r="D4" s="110"/>
      <c r="E4" s="110"/>
      <c r="F4" s="110"/>
    </row>
    <row r="5" spans="1:14" s="115" customFormat="1" ht="10.5" customHeight="1">
      <c r="A5" s="112"/>
      <c r="B5" s="112"/>
      <c r="C5" s="113"/>
      <c r="D5" s="112"/>
      <c r="E5" s="112"/>
      <c r="F5" s="113"/>
      <c r="G5" s="114"/>
      <c r="H5" s="114"/>
      <c r="I5" s="114"/>
      <c r="J5" s="114"/>
      <c r="K5" s="114"/>
      <c r="L5" s="114"/>
      <c r="M5" s="114"/>
      <c r="N5" s="114"/>
    </row>
    <row r="6" spans="1:3" s="36" customFormat="1" ht="10.5">
      <c r="A6" s="81" t="s">
        <v>216</v>
      </c>
      <c r="C6" s="240"/>
    </row>
    <row r="7" spans="1:3" s="9" customFormat="1" ht="10.5">
      <c r="A7" s="81" t="s">
        <v>217</v>
      </c>
      <c r="C7" s="226"/>
    </row>
    <row r="8" spans="1:3" s="9" customFormat="1" ht="10.5">
      <c r="A8" s="106" t="s">
        <v>218</v>
      </c>
      <c r="C8" s="226"/>
    </row>
    <row r="9" spans="1:3" s="9" customFormat="1" ht="10.5">
      <c r="A9" s="106" t="s">
        <v>174</v>
      </c>
      <c r="C9" s="226"/>
    </row>
    <row r="10" spans="1:3" s="9" customFormat="1" ht="10.5">
      <c r="A10" s="106" t="s">
        <v>177</v>
      </c>
      <c r="C10" s="226"/>
    </row>
    <row r="11" spans="1:3" s="9" customFormat="1" ht="10.5">
      <c r="A11" s="106" t="s">
        <v>173</v>
      </c>
      <c r="C11" s="226"/>
    </row>
    <row r="12" spans="1:6" ht="15" customHeight="1" thickBot="1">
      <c r="A12" s="9"/>
      <c r="B12" s="116"/>
      <c r="C12" s="227"/>
      <c r="D12" s="116"/>
      <c r="E12" s="9"/>
      <c r="F12" s="9"/>
    </row>
    <row r="13" spans="1:6" s="115" customFormat="1" ht="11.25" customHeight="1" thickBot="1" thickTop="1">
      <c r="A13" s="47" t="s">
        <v>2</v>
      </c>
      <c r="B13" s="48" t="s">
        <v>3</v>
      </c>
      <c r="C13" s="241" t="s">
        <v>4</v>
      </c>
      <c r="D13" s="48" t="s">
        <v>5</v>
      </c>
      <c r="E13" s="48" t="s">
        <v>6</v>
      </c>
      <c r="F13" s="48" t="s">
        <v>7</v>
      </c>
    </row>
    <row r="14" ht="11.25" customHeight="1" thickBot="1" thickTop="1"/>
    <row r="15" spans="1:6" s="119" customFormat="1" ht="11.25" customHeight="1" thickTop="1">
      <c r="A15" s="51" t="s">
        <v>0</v>
      </c>
      <c r="B15" s="117" t="s">
        <v>17</v>
      </c>
      <c r="C15" s="242" t="s">
        <v>74</v>
      </c>
      <c r="D15" s="131" t="s">
        <v>17</v>
      </c>
      <c r="E15" s="52" t="s">
        <v>66</v>
      </c>
      <c r="F15" s="118" t="s">
        <v>17</v>
      </c>
    </row>
    <row r="16" spans="1:6" s="119" customFormat="1" ht="11.25" customHeight="1">
      <c r="A16" s="53"/>
      <c r="B16" s="120" t="s">
        <v>68</v>
      </c>
      <c r="C16" s="243" t="s">
        <v>72</v>
      </c>
      <c r="D16" s="120" t="s">
        <v>68</v>
      </c>
      <c r="E16" s="54" t="s">
        <v>67</v>
      </c>
      <c r="F16" s="121" t="s">
        <v>70</v>
      </c>
    </row>
    <row r="17" spans="1:6" s="119" customFormat="1" ht="11.25" customHeight="1">
      <c r="A17" s="53"/>
      <c r="B17" s="120"/>
      <c r="C17" s="243" t="s">
        <v>75</v>
      </c>
      <c r="D17" s="120" t="s">
        <v>76</v>
      </c>
      <c r="E17" s="54" t="s">
        <v>69</v>
      </c>
      <c r="F17" s="121" t="s">
        <v>71</v>
      </c>
    </row>
    <row r="18" spans="1:6" s="119" customFormat="1" ht="11.25" customHeight="1">
      <c r="A18" s="53"/>
      <c r="B18" s="122"/>
      <c r="C18" s="244" t="s">
        <v>69</v>
      </c>
      <c r="D18" s="122"/>
      <c r="E18" s="54" t="s">
        <v>65</v>
      </c>
      <c r="F18" s="123"/>
    </row>
    <row r="19" spans="1:6" s="119" customFormat="1" ht="11.25" customHeight="1">
      <c r="A19" s="53"/>
      <c r="B19" s="122"/>
      <c r="C19" s="244" t="s">
        <v>73</v>
      </c>
      <c r="D19" s="122"/>
      <c r="E19" s="54"/>
      <c r="F19" s="123"/>
    </row>
    <row r="20" spans="1:6" s="119" customFormat="1" ht="11.25" customHeight="1" thickBot="1">
      <c r="A20" s="55"/>
      <c r="B20" s="56"/>
      <c r="C20" s="245"/>
      <c r="D20" s="132" t="s">
        <v>12</v>
      </c>
      <c r="E20" s="56"/>
      <c r="F20" s="124" t="s">
        <v>186</v>
      </c>
    </row>
    <row r="21" spans="1:6" s="119" customFormat="1" ht="11.25" customHeight="1" thickTop="1">
      <c r="A21" s="125"/>
      <c r="B21" s="126"/>
      <c r="C21" s="246"/>
      <c r="D21" s="126"/>
      <c r="E21" s="126"/>
      <c r="F21" s="126"/>
    </row>
    <row r="22" spans="1:6" ht="10.5" customHeight="1">
      <c r="A22" s="127">
        <v>35916</v>
      </c>
      <c r="B22" s="128">
        <v>561.46</v>
      </c>
      <c r="C22" s="237">
        <v>1.03</v>
      </c>
      <c r="D22" s="232">
        <f>B22*C22</f>
        <v>578.3</v>
      </c>
      <c r="E22" s="129">
        <v>220</v>
      </c>
      <c r="F22" s="79">
        <f aca="true" t="shared" si="0" ref="F22:F85">D22/E22</f>
        <v>2.63</v>
      </c>
    </row>
    <row r="23" spans="1:6" ht="10.5" customHeight="1">
      <c r="A23" s="127">
        <v>35947</v>
      </c>
      <c r="B23" s="128">
        <v>578.3</v>
      </c>
      <c r="C23" s="237">
        <v>1</v>
      </c>
      <c r="D23" s="232">
        <f aca="true" t="shared" si="1" ref="D23:D85">B23*C23</f>
        <v>578.3</v>
      </c>
      <c r="E23" s="129">
        <v>220</v>
      </c>
      <c r="F23" s="79">
        <f t="shared" si="0"/>
        <v>2.63</v>
      </c>
    </row>
    <row r="24" spans="1:6" ht="10.5" customHeight="1">
      <c r="A24" s="127">
        <v>35977</v>
      </c>
      <c r="B24" s="128">
        <v>578.3</v>
      </c>
      <c r="C24" s="237">
        <v>1</v>
      </c>
      <c r="D24" s="232">
        <f t="shared" si="1"/>
        <v>578.3</v>
      </c>
      <c r="E24" s="129">
        <v>220</v>
      </c>
      <c r="F24" s="79">
        <f t="shared" si="0"/>
        <v>2.63</v>
      </c>
    </row>
    <row r="25" spans="1:6" ht="10.5" customHeight="1">
      <c r="A25" s="127">
        <v>36008</v>
      </c>
      <c r="B25" s="128">
        <v>578.3</v>
      </c>
      <c r="C25" s="237">
        <v>1</v>
      </c>
      <c r="D25" s="232">
        <f t="shared" si="1"/>
        <v>578.3</v>
      </c>
      <c r="E25" s="129">
        <v>220</v>
      </c>
      <c r="F25" s="79">
        <f t="shared" si="0"/>
        <v>2.63</v>
      </c>
    </row>
    <row r="26" spans="1:6" ht="10.5" customHeight="1">
      <c r="A26" s="127">
        <v>36039</v>
      </c>
      <c r="B26" s="128">
        <v>578.3</v>
      </c>
      <c r="C26" s="237">
        <v>1</v>
      </c>
      <c r="D26" s="232">
        <f t="shared" si="1"/>
        <v>578.3</v>
      </c>
      <c r="E26" s="129">
        <v>220</v>
      </c>
      <c r="F26" s="79">
        <f t="shared" si="0"/>
        <v>2.63</v>
      </c>
    </row>
    <row r="27" spans="1:6" ht="10.5" customHeight="1">
      <c r="A27" s="127">
        <v>36069</v>
      </c>
      <c r="B27" s="128">
        <v>578.3</v>
      </c>
      <c r="C27" s="237">
        <v>1</v>
      </c>
      <c r="D27" s="232">
        <f t="shared" si="1"/>
        <v>578.3</v>
      </c>
      <c r="E27" s="129">
        <v>220</v>
      </c>
      <c r="F27" s="79">
        <f t="shared" si="0"/>
        <v>2.63</v>
      </c>
    </row>
    <row r="28" spans="1:6" ht="10.5" customHeight="1">
      <c r="A28" s="127">
        <v>36100</v>
      </c>
      <c r="B28" s="128">
        <v>578.3</v>
      </c>
      <c r="C28" s="237">
        <v>1</v>
      </c>
      <c r="D28" s="232">
        <f t="shared" si="1"/>
        <v>578.3</v>
      </c>
      <c r="E28" s="129">
        <v>220</v>
      </c>
      <c r="F28" s="79">
        <f t="shared" si="0"/>
        <v>2.63</v>
      </c>
    </row>
    <row r="29" spans="1:6" ht="10.5" customHeight="1">
      <c r="A29" s="127">
        <v>36130</v>
      </c>
      <c r="B29" s="128">
        <v>578.3</v>
      </c>
      <c r="C29" s="237">
        <v>1</v>
      </c>
      <c r="D29" s="232">
        <f t="shared" si="1"/>
        <v>578.3</v>
      </c>
      <c r="E29" s="129">
        <v>220</v>
      </c>
      <c r="F29" s="79">
        <f t="shared" si="0"/>
        <v>2.63</v>
      </c>
    </row>
    <row r="30" spans="1:6" ht="10.5" customHeight="1">
      <c r="A30" s="127">
        <v>36161</v>
      </c>
      <c r="B30" s="128">
        <v>578.3</v>
      </c>
      <c r="C30" s="237">
        <v>1</v>
      </c>
      <c r="D30" s="232">
        <f t="shared" si="1"/>
        <v>578.3</v>
      </c>
      <c r="E30" s="129">
        <v>220</v>
      </c>
      <c r="F30" s="79">
        <f t="shared" si="0"/>
        <v>2.63</v>
      </c>
    </row>
    <row r="31" spans="1:6" ht="10.5" customHeight="1">
      <c r="A31" s="127">
        <v>36192</v>
      </c>
      <c r="B31" s="128">
        <v>578.3</v>
      </c>
      <c r="C31" s="237">
        <v>1</v>
      </c>
      <c r="D31" s="232">
        <f t="shared" si="1"/>
        <v>578.3</v>
      </c>
      <c r="E31" s="129">
        <v>220</v>
      </c>
      <c r="F31" s="79">
        <f t="shared" si="0"/>
        <v>2.63</v>
      </c>
    </row>
    <row r="32" spans="1:6" ht="10.5" customHeight="1">
      <c r="A32" s="127">
        <v>36220</v>
      </c>
      <c r="B32" s="128">
        <v>578.3</v>
      </c>
      <c r="C32" s="237">
        <v>1</v>
      </c>
      <c r="D32" s="232">
        <f t="shared" si="1"/>
        <v>578.3</v>
      </c>
      <c r="E32" s="129">
        <v>220</v>
      </c>
      <c r="F32" s="79">
        <f t="shared" si="0"/>
        <v>2.63</v>
      </c>
    </row>
    <row r="33" spans="1:6" ht="10.5" customHeight="1">
      <c r="A33" s="127">
        <v>36251</v>
      </c>
      <c r="B33" s="128">
        <v>578.3</v>
      </c>
      <c r="C33" s="237">
        <v>1</v>
      </c>
      <c r="D33" s="232">
        <f t="shared" si="1"/>
        <v>578.3</v>
      </c>
      <c r="E33" s="129">
        <v>220</v>
      </c>
      <c r="F33" s="79">
        <f t="shared" si="0"/>
        <v>2.63</v>
      </c>
    </row>
    <row r="34" spans="1:6" ht="10.5" customHeight="1">
      <c r="A34" s="127">
        <v>36281</v>
      </c>
      <c r="B34" s="128">
        <v>578.3</v>
      </c>
      <c r="C34" s="237">
        <v>1.06</v>
      </c>
      <c r="D34" s="232">
        <f>B34*C34</f>
        <v>613</v>
      </c>
      <c r="E34" s="129">
        <v>220</v>
      </c>
      <c r="F34" s="79">
        <f t="shared" si="0"/>
        <v>2.79</v>
      </c>
    </row>
    <row r="35" spans="1:6" ht="10.5" customHeight="1">
      <c r="A35" s="127">
        <v>36312</v>
      </c>
      <c r="B35" s="128">
        <v>613</v>
      </c>
      <c r="C35" s="237">
        <v>1</v>
      </c>
      <c r="D35" s="232">
        <f t="shared" si="1"/>
        <v>613</v>
      </c>
      <c r="E35" s="129">
        <v>220</v>
      </c>
      <c r="F35" s="79">
        <f t="shared" si="0"/>
        <v>2.79</v>
      </c>
    </row>
    <row r="36" spans="1:6" ht="10.5" customHeight="1">
      <c r="A36" s="127">
        <v>36342</v>
      </c>
      <c r="B36" s="128">
        <v>613</v>
      </c>
      <c r="C36" s="237">
        <v>1</v>
      </c>
      <c r="D36" s="232">
        <f t="shared" si="1"/>
        <v>613</v>
      </c>
      <c r="E36" s="129">
        <v>220</v>
      </c>
      <c r="F36" s="79">
        <f t="shared" si="0"/>
        <v>2.79</v>
      </c>
    </row>
    <row r="37" spans="1:6" ht="10.5" customHeight="1">
      <c r="A37" s="127">
        <v>36373</v>
      </c>
      <c r="B37" s="128">
        <v>613</v>
      </c>
      <c r="C37" s="237">
        <v>1</v>
      </c>
      <c r="D37" s="232">
        <f t="shared" si="1"/>
        <v>613</v>
      </c>
      <c r="E37" s="129">
        <v>220</v>
      </c>
      <c r="F37" s="79">
        <f t="shared" si="0"/>
        <v>2.79</v>
      </c>
    </row>
    <row r="38" spans="1:6" ht="10.5" customHeight="1">
      <c r="A38" s="127">
        <v>36404</v>
      </c>
      <c r="B38" s="128">
        <v>613</v>
      </c>
      <c r="C38" s="237">
        <v>1</v>
      </c>
      <c r="D38" s="232">
        <f t="shared" si="1"/>
        <v>613</v>
      </c>
      <c r="E38" s="129">
        <v>220</v>
      </c>
      <c r="F38" s="79">
        <f t="shared" si="0"/>
        <v>2.79</v>
      </c>
    </row>
    <row r="39" spans="1:6" ht="10.5" customHeight="1">
      <c r="A39" s="127">
        <v>36434</v>
      </c>
      <c r="B39" s="128">
        <v>613</v>
      </c>
      <c r="C39" s="237">
        <v>1</v>
      </c>
      <c r="D39" s="232">
        <f t="shared" si="1"/>
        <v>613</v>
      </c>
      <c r="E39" s="129">
        <v>220</v>
      </c>
      <c r="F39" s="79">
        <f t="shared" si="0"/>
        <v>2.79</v>
      </c>
    </row>
    <row r="40" spans="1:6" ht="10.5" customHeight="1">
      <c r="A40" s="127">
        <v>36465</v>
      </c>
      <c r="B40" s="128">
        <v>613</v>
      </c>
      <c r="C40" s="237">
        <v>1</v>
      </c>
      <c r="D40" s="232">
        <f t="shared" si="1"/>
        <v>613</v>
      </c>
      <c r="E40" s="129">
        <v>220</v>
      </c>
      <c r="F40" s="79">
        <f t="shared" si="0"/>
        <v>2.79</v>
      </c>
    </row>
    <row r="41" spans="1:6" ht="10.5" customHeight="1">
      <c r="A41" s="127">
        <v>36495</v>
      </c>
      <c r="B41" s="128">
        <v>613</v>
      </c>
      <c r="C41" s="237">
        <v>1</v>
      </c>
      <c r="D41" s="232">
        <f t="shared" si="1"/>
        <v>613</v>
      </c>
      <c r="E41" s="129">
        <v>220</v>
      </c>
      <c r="F41" s="79">
        <f t="shared" si="0"/>
        <v>2.79</v>
      </c>
    </row>
    <row r="42" spans="1:6" ht="10.5" customHeight="1">
      <c r="A42" s="127">
        <v>36526</v>
      </c>
      <c r="B42" s="128">
        <v>613</v>
      </c>
      <c r="C42" s="237">
        <v>1</v>
      </c>
      <c r="D42" s="232">
        <f t="shared" si="1"/>
        <v>613</v>
      </c>
      <c r="E42" s="129">
        <v>220</v>
      </c>
      <c r="F42" s="79">
        <f t="shared" si="0"/>
        <v>2.79</v>
      </c>
    </row>
    <row r="43" spans="1:6" ht="10.5" customHeight="1">
      <c r="A43" s="127">
        <v>36557</v>
      </c>
      <c r="B43" s="128">
        <v>613</v>
      </c>
      <c r="C43" s="237">
        <v>1</v>
      </c>
      <c r="D43" s="232">
        <f t="shared" si="1"/>
        <v>613</v>
      </c>
      <c r="E43" s="129">
        <v>220</v>
      </c>
      <c r="F43" s="79">
        <f t="shared" si="0"/>
        <v>2.79</v>
      </c>
    </row>
    <row r="44" spans="1:6" ht="10.5" customHeight="1">
      <c r="A44" s="127">
        <v>36586</v>
      </c>
      <c r="B44" s="128">
        <v>613</v>
      </c>
      <c r="C44" s="237">
        <v>1</v>
      </c>
      <c r="D44" s="232">
        <f t="shared" si="1"/>
        <v>613</v>
      </c>
      <c r="E44" s="129">
        <v>220</v>
      </c>
      <c r="F44" s="79">
        <f t="shared" si="0"/>
        <v>2.79</v>
      </c>
    </row>
    <row r="45" spans="1:6" ht="10.5" customHeight="1">
      <c r="A45" s="127">
        <v>36617</v>
      </c>
      <c r="B45" s="128">
        <v>613</v>
      </c>
      <c r="C45" s="237">
        <v>1</v>
      </c>
      <c r="D45" s="232">
        <f t="shared" si="1"/>
        <v>613</v>
      </c>
      <c r="E45" s="129">
        <v>220</v>
      </c>
      <c r="F45" s="79">
        <f t="shared" si="0"/>
        <v>2.79</v>
      </c>
    </row>
    <row r="46" spans="1:6" ht="10.5" customHeight="1">
      <c r="A46" s="236">
        <v>36647</v>
      </c>
      <c r="B46" s="232">
        <v>613</v>
      </c>
      <c r="C46" s="237">
        <v>1.19</v>
      </c>
      <c r="D46" s="232">
        <f>B46*C46</f>
        <v>729.47</v>
      </c>
      <c r="E46" s="129">
        <v>220</v>
      </c>
      <c r="F46" s="209">
        <f t="shared" si="0"/>
        <v>3.32</v>
      </c>
    </row>
    <row r="47" spans="1:6" ht="10.5" customHeight="1">
      <c r="A47" s="236">
        <v>36678</v>
      </c>
      <c r="B47" s="232">
        <f>D46</f>
        <v>729.47</v>
      </c>
      <c r="C47" s="237">
        <v>1</v>
      </c>
      <c r="D47" s="232">
        <f t="shared" si="1"/>
        <v>729.47</v>
      </c>
      <c r="E47" s="129">
        <v>220</v>
      </c>
      <c r="F47" s="209">
        <f t="shared" si="0"/>
        <v>3.32</v>
      </c>
    </row>
    <row r="48" spans="1:6" ht="10.5" customHeight="1">
      <c r="A48" s="236">
        <v>36708</v>
      </c>
      <c r="B48" s="232">
        <f aca="true" t="shared" si="2" ref="B48:B57">D47</f>
        <v>729.47</v>
      </c>
      <c r="C48" s="237">
        <v>1</v>
      </c>
      <c r="D48" s="232">
        <f t="shared" si="1"/>
        <v>729.47</v>
      </c>
      <c r="E48" s="129">
        <v>220</v>
      </c>
      <c r="F48" s="209">
        <f t="shared" si="0"/>
        <v>3.32</v>
      </c>
    </row>
    <row r="49" spans="1:6" ht="10.5" customHeight="1">
      <c r="A49" s="236">
        <v>36739</v>
      </c>
      <c r="B49" s="232">
        <f t="shared" si="2"/>
        <v>729.47</v>
      </c>
      <c r="C49" s="237">
        <v>1</v>
      </c>
      <c r="D49" s="232">
        <f t="shared" si="1"/>
        <v>729.47</v>
      </c>
      <c r="E49" s="129">
        <v>220</v>
      </c>
      <c r="F49" s="209">
        <f t="shared" si="0"/>
        <v>3.32</v>
      </c>
    </row>
    <row r="50" spans="1:6" ht="10.5" customHeight="1">
      <c r="A50" s="236">
        <v>36770</v>
      </c>
      <c r="B50" s="232">
        <f t="shared" si="2"/>
        <v>729.47</v>
      </c>
      <c r="C50" s="237">
        <v>1</v>
      </c>
      <c r="D50" s="232">
        <f t="shared" si="1"/>
        <v>729.47</v>
      </c>
      <c r="E50" s="129">
        <v>220</v>
      </c>
      <c r="F50" s="209">
        <f t="shared" si="0"/>
        <v>3.32</v>
      </c>
    </row>
    <row r="51" spans="1:6" ht="10.5" customHeight="1">
      <c r="A51" s="236">
        <v>36800</v>
      </c>
      <c r="B51" s="232">
        <f t="shared" si="2"/>
        <v>729.47</v>
      </c>
      <c r="C51" s="237">
        <v>1</v>
      </c>
      <c r="D51" s="232">
        <f t="shared" si="1"/>
        <v>729.47</v>
      </c>
      <c r="E51" s="129">
        <v>220</v>
      </c>
      <c r="F51" s="209">
        <f t="shared" si="0"/>
        <v>3.32</v>
      </c>
    </row>
    <row r="52" spans="1:6" ht="10.5" customHeight="1">
      <c r="A52" s="236">
        <v>36831</v>
      </c>
      <c r="B52" s="232">
        <f t="shared" si="2"/>
        <v>729.47</v>
      </c>
      <c r="C52" s="237">
        <v>1</v>
      </c>
      <c r="D52" s="232">
        <f t="shared" si="1"/>
        <v>729.47</v>
      </c>
      <c r="E52" s="129">
        <v>220</v>
      </c>
      <c r="F52" s="209">
        <f t="shared" si="0"/>
        <v>3.32</v>
      </c>
    </row>
    <row r="53" spans="1:6" ht="10.5" customHeight="1">
      <c r="A53" s="236">
        <v>36861</v>
      </c>
      <c r="B53" s="232">
        <f t="shared" si="2"/>
        <v>729.47</v>
      </c>
      <c r="C53" s="237">
        <v>1</v>
      </c>
      <c r="D53" s="232">
        <f t="shared" si="1"/>
        <v>729.47</v>
      </c>
      <c r="E53" s="129">
        <v>220</v>
      </c>
      <c r="F53" s="209">
        <f t="shared" si="0"/>
        <v>3.32</v>
      </c>
    </row>
    <row r="54" spans="1:6" ht="10.5" customHeight="1">
      <c r="A54" s="236">
        <v>36892</v>
      </c>
      <c r="B54" s="232">
        <f t="shared" si="2"/>
        <v>729.47</v>
      </c>
      <c r="C54" s="237">
        <v>1</v>
      </c>
      <c r="D54" s="232">
        <f t="shared" si="1"/>
        <v>729.47</v>
      </c>
      <c r="E54" s="129">
        <v>220</v>
      </c>
      <c r="F54" s="209">
        <f t="shared" si="0"/>
        <v>3.32</v>
      </c>
    </row>
    <row r="55" spans="1:6" ht="10.5" customHeight="1">
      <c r="A55" s="236">
        <v>36923</v>
      </c>
      <c r="B55" s="232">
        <f t="shared" si="2"/>
        <v>729.47</v>
      </c>
      <c r="C55" s="237">
        <v>1</v>
      </c>
      <c r="D55" s="232">
        <f t="shared" si="1"/>
        <v>729.47</v>
      </c>
      <c r="E55" s="129">
        <v>220</v>
      </c>
      <c r="F55" s="209">
        <f t="shared" si="0"/>
        <v>3.32</v>
      </c>
    </row>
    <row r="56" spans="1:6" ht="10.5" customHeight="1">
      <c r="A56" s="236">
        <v>36951</v>
      </c>
      <c r="B56" s="232">
        <f t="shared" si="2"/>
        <v>729.47</v>
      </c>
      <c r="C56" s="237">
        <v>1</v>
      </c>
      <c r="D56" s="232">
        <f t="shared" si="1"/>
        <v>729.47</v>
      </c>
      <c r="E56" s="129">
        <v>220</v>
      </c>
      <c r="F56" s="209">
        <f t="shared" si="0"/>
        <v>3.32</v>
      </c>
    </row>
    <row r="57" spans="1:6" ht="10.5" customHeight="1">
      <c r="A57" s="236">
        <v>36982</v>
      </c>
      <c r="B57" s="232">
        <f t="shared" si="2"/>
        <v>729.47</v>
      </c>
      <c r="C57" s="237">
        <v>1</v>
      </c>
      <c r="D57" s="232">
        <f t="shared" si="1"/>
        <v>729.47</v>
      </c>
      <c r="E57" s="129">
        <v>220</v>
      </c>
      <c r="F57" s="209">
        <f t="shared" si="0"/>
        <v>3.32</v>
      </c>
    </row>
    <row r="58" spans="1:6" ht="10.5" customHeight="1">
      <c r="A58" s="236">
        <v>37012</v>
      </c>
      <c r="B58" s="232">
        <f>D57</f>
        <v>729.47</v>
      </c>
      <c r="C58" s="237">
        <v>1.19</v>
      </c>
      <c r="D58" s="232">
        <f>B58*C58</f>
        <v>868.07</v>
      </c>
      <c r="E58" s="129">
        <v>220</v>
      </c>
      <c r="F58" s="209">
        <f t="shared" si="0"/>
        <v>3.95</v>
      </c>
    </row>
    <row r="59" spans="1:6" ht="10.5" customHeight="1">
      <c r="A59" s="236">
        <v>37043</v>
      </c>
      <c r="B59" s="232">
        <f>D58</f>
        <v>868.07</v>
      </c>
      <c r="C59" s="237">
        <v>1</v>
      </c>
      <c r="D59" s="232">
        <f t="shared" si="1"/>
        <v>868.07</v>
      </c>
      <c r="E59" s="129">
        <v>220</v>
      </c>
      <c r="F59" s="209">
        <f t="shared" si="0"/>
        <v>3.95</v>
      </c>
    </row>
    <row r="60" spans="1:6" ht="10.5" customHeight="1">
      <c r="A60" s="236">
        <v>37073</v>
      </c>
      <c r="B60" s="232">
        <f aca="true" t="shared" si="3" ref="B60:B69">D59</f>
        <v>868.07</v>
      </c>
      <c r="C60" s="237">
        <v>1</v>
      </c>
      <c r="D60" s="232">
        <f t="shared" si="1"/>
        <v>868.07</v>
      </c>
      <c r="E60" s="129">
        <v>220</v>
      </c>
      <c r="F60" s="209">
        <f t="shared" si="0"/>
        <v>3.95</v>
      </c>
    </row>
    <row r="61" spans="1:6" ht="10.5" customHeight="1">
      <c r="A61" s="236">
        <v>37104</v>
      </c>
      <c r="B61" s="232">
        <f t="shared" si="3"/>
        <v>868.07</v>
      </c>
      <c r="C61" s="237">
        <v>1</v>
      </c>
      <c r="D61" s="232">
        <f t="shared" si="1"/>
        <v>868.07</v>
      </c>
      <c r="E61" s="129">
        <v>220</v>
      </c>
      <c r="F61" s="209">
        <f t="shared" si="0"/>
        <v>3.95</v>
      </c>
    </row>
    <row r="62" spans="1:6" ht="10.5" customHeight="1">
      <c r="A62" s="236">
        <v>37135</v>
      </c>
      <c r="B62" s="232">
        <f t="shared" si="3"/>
        <v>868.07</v>
      </c>
      <c r="C62" s="237">
        <v>1</v>
      </c>
      <c r="D62" s="232">
        <f t="shared" si="1"/>
        <v>868.07</v>
      </c>
      <c r="E62" s="129">
        <v>220</v>
      </c>
      <c r="F62" s="209">
        <f t="shared" si="0"/>
        <v>3.95</v>
      </c>
    </row>
    <row r="63" spans="1:6" ht="10.5" customHeight="1">
      <c r="A63" s="236">
        <v>37165</v>
      </c>
      <c r="B63" s="232">
        <f t="shared" si="3"/>
        <v>868.07</v>
      </c>
      <c r="C63" s="237">
        <v>1</v>
      </c>
      <c r="D63" s="232">
        <f t="shared" si="1"/>
        <v>868.07</v>
      </c>
      <c r="E63" s="129">
        <v>220</v>
      </c>
      <c r="F63" s="209">
        <f t="shared" si="0"/>
        <v>3.95</v>
      </c>
    </row>
    <row r="64" spans="1:6" ht="10.5" customHeight="1">
      <c r="A64" s="236">
        <v>37196</v>
      </c>
      <c r="B64" s="232">
        <f t="shared" si="3"/>
        <v>868.07</v>
      </c>
      <c r="C64" s="237">
        <v>1</v>
      </c>
      <c r="D64" s="232">
        <f t="shared" si="1"/>
        <v>868.07</v>
      </c>
      <c r="E64" s="129">
        <v>220</v>
      </c>
      <c r="F64" s="209">
        <f t="shared" si="0"/>
        <v>3.95</v>
      </c>
    </row>
    <row r="65" spans="1:6" ht="10.5" customHeight="1">
      <c r="A65" s="236">
        <v>37226</v>
      </c>
      <c r="B65" s="232">
        <f t="shared" si="3"/>
        <v>868.07</v>
      </c>
      <c r="C65" s="237">
        <v>1</v>
      </c>
      <c r="D65" s="232">
        <f t="shared" si="1"/>
        <v>868.07</v>
      </c>
      <c r="E65" s="129">
        <v>220</v>
      </c>
      <c r="F65" s="209">
        <f t="shared" si="0"/>
        <v>3.95</v>
      </c>
    </row>
    <row r="66" spans="1:6" ht="10.5" customHeight="1">
      <c r="A66" s="236">
        <v>37257</v>
      </c>
      <c r="B66" s="232">
        <f t="shared" si="3"/>
        <v>868.07</v>
      </c>
      <c r="C66" s="237">
        <v>1</v>
      </c>
      <c r="D66" s="232">
        <f t="shared" si="1"/>
        <v>868.07</v>
      </c>
      <c r="E66" s="129">
        <v>220</v>
      </c>
      <c r="F66" s="209">
        <f t="shared" si="0"/>
        <v>3.95</v>
      </c>
    </row>
    <row r="67" spans="1:6" ht="10.5" customHeight="1">
      <c r="A67" s="236">
        <v>37288</v>
      </c>
      <c r="B67" s="232">
        <f t="shared" si="3"/>
        <v>868.07</v>
      </c>
      <c r="C67" s="237">
        <v>1</v>
      </c>
      <c r="D67" s="232">
        <f t="shared" si="1"/>
        <v>868.07</v>
      </c>
      <c r="E67" s="129">
        <v>220</v>
      </c>
      <c r="F67" s="209">
        <f t="shared" si="0"/>
        <v>3.95</v>
      </c>
    </row>
    <row r="68" spans="1:6" ht="10.5" customHeight="1">
      <c r="A68" s="236">
        <v>37316</v>
      </c>
      <c r="B68" s="232">
        <f t="shared" si="3"/>
        <v>868.07</v>
      </c>
      <c r="C68" s="237">
        <v>1</v>
      </c>
      <c r="D68" s="232">
        <f t="shared" si="1"/>
        <v>868.07</v>
      </c>
      <c r="E68" s="129">
        <v>220</v>
      </c>
      <c r="F68" s="209">
        <f t="shared" si="0"/>
        <v>3.95</v>
      </c>
    </row>
    <row r="69" spans="1:6" ht="10.5" customHeight="1">
      <c r="A69" s="236">
        <v>37347</v>
      </c>
      <c r="B69" s="232">
        <f t="shared" si="3"/>
        <v>868.07</v>
      </c>
      <c r="C69" s="237">
        <v>1</v>
      </c>
      <c r="D69" s="232">
        <f t="shared" si="1"/>
        <v>868.07</v>
      </c>
      <c r="E69" s="129">
        <v>220</v>
      </c>
      <c r="F69" s="209">
        <f t="shared" si="0"/>
        <v>3.95</v>
      </c>
    </row>
    <row r="70" spans="1:6" ht="10.5" customHeight="1">
      <c r="A70" s="236">
        <v>37377</v>
      </c>
      <c r="B70" s="232">
        <f>D69</f>
        <v>868.07</v>
      </c>
      <c r="C70" s="237">
        <v>1.19</v>
      </c>
      <c r="D70" s="232">
        <f t="shared" si="1"/>
        <v>1033</v>
      </c>
      <c r="E70" s="129">
        <v>220</v>
      </c>
      <c r="F70" s="209">
        <f t="shared" si="0"/>
        <v>4.7</v>
      </c>
    </row>
    <row r="71" spans="1:6" ht="10.5" customHeight="1">
      <c r="A71" s="236">
        <v>37408</v>
      </c>
      <c r="B71" s="232">
        <f>D70</f>
        <v>1033</v>
      </c>
      <c r="C71" s="237">
        <v>1</v>
      </c>
      <c r="D71" s="232">
        <f t="shared" si="1"/>
        <v>1033</v>
      </c>
      <c r="E71" s="129">
        <v>220</v>
      </c>
      <c r="F71" s="209">
        <f t="shared" si="0"/>
        <v>4.7</v>
      </c>
    </row>
    <row r="72" spans="1:6" ht="10.5" customHeight="1">
      <c r="A72" s="236">
        <v>37438</v>
      </c>
      <c r="B72" s="232">
        <f aca="true" t="shared" si="4" ref="B72:B81">D71</f>
        <v>1033</v>
      </c>
      <c r="C72" s="237">
        <v>1</v>
      </c>
      <c r="D72" s="232">
        <f t="shared" si="1"/>
        <v>1033</v>
      </c>
      <c r="E72" s="129">
        <v>220</v>
      </c>
      <c r="F72" s="209">
        <f t="shared" si="0"/>
        <v>4.7</v>
      </c>
    </row>
    <row r="73" spans="1:6" ht="10.5" customHeight="1">
      <c r="A73" s="236">
        <v>37469</v>
      </c>
      <c r="B73" s="232">
        <f t="shared" si="4"/>
        <v>1033</v>
      </c>
      <c r="C73" s="237">
        <v>1</v>
      </c>
      <c r="D73" s="232">
        <f t="shared" si="1"/>
        <v>1033</v>
      </c>
      <c r="E73" s="129">
        <v>220</v>
      </c>
      <c r="F73" s="209">
        <f t="shared" si="0"/>
        <v>4.7</v>
      </c>
    </row>
    <row r="74" spans="1:6" ht="10.5" customHeight="1">
      <c r="A74" s="236">
        <v>37500</v>
      </c>
      <c r="B74" s="232">
        <f t="shared" si="4"/>
        <v>1033</v>
      </c>
      <c r="C74" s="237">
        <v>1</v>
      </c>
      <c r="D74" s="232">
        <f t="shared" si="1"/>
        <v>1033</v>
      </c>
      <c r="E74" s="129">
        <v>220</v>
      </c>
      <c r="F74" s="209">
        <f t="shared" si="0"/>
        <v>4.7</v>
      </c>
    </row>
    <row r="75" spans="1:6" ht="10.5" customHeight="1">
      <c r="A75" s="236">
        <v>37530</v>
      </c>
      <c r="B75" s="232">
        <f t="shared" si="4"/>
        <v>1033</v>
      </c>
      <c r="C75" s="237">
        <v>1</v>
      </c>
      <c r="D75" s="232">
        <f t="shared" si="1"/>
        <v>1033</v>
      </c>
      <c r="E75" s="129">
        <v>220</v>
      </c>
      <c r="F75" s="209">
        <f t="shared" si="0"/>
        <v>4.7</v>
      </c>
    </row>
    <row r="76" spans="1:6" ht="10.5" customHeight="1">
      <c r="A76" s="236">
        <v>37561</v>
      </c>
      <c r="B76" s="232">
        <f t="shared" si="4"/>
        <v>1033</v>
      </c>
      <c r="C76" s="237">
        <v>1</v>
      </c>
      <c r="D76" s="232">
        <f t="shared" si="1"/>
        <v>1033</v>
      </c>
      <c r="E76" s="129">
        <v>220</v>
      </c>
      <c r="F76" s="209">
        <f t="shared" si="0"/>
        <v>4.7</v>
      </c>
    </row>
    <row r="77" spans="1:6" ht="10.5" customHeight="1">
      <c r="A77" s="236">
        <v>37591</v>
      </c>
      <c r="B77" s="232">
        <f t="shared" si="4"/>
        <v>1033</v>
      </c>
      <c r="C77" s="237">
        <v>1</v>
      </c>
      <c r="D77" s="232">
        <f t="shared" si="1"/>
        <v>1033</v>
      </c>
      <c r="E77" s="129">
        <v>220</v>
      </c>
      <c r="F77" s="209">
        <f t="shared" si="0"/>
        <v>4.7</v>
      </c>
    </row>
    <row r="78" spans="1:6" ht="10.5" customHeight="1">
      <c r="A78" s="236">
        <v>37622</v>
      </c>
      <c r="B78" s="232">
        <f t="shared" si="4"/>
        <v>1033</v>
      </c>
      <c r="C78" s="237">
        <v>1</v>
      </c>
      <c r="D78" s="232">
        <f t="shared" si="1"/>
        <v>1033</v>
      </c>
      <c r="E78" s="129">
        <v>220</v>
      </c>
      <c r="F78" s="209">
        <f t="shared" si="0"/>
        <v>4.7</v>
      </c>
    </row>
    <row r="79" spans="1:6" ht="10.5" customHeight="1">
      <c r="A79" s="236">
        <v>37653</v>
      </c>
      <c r="B79" s="232">
        <f t="shared" si="4"/>
        <v>1033</v>
      </c>
      <c r="C79" s="237">
        <v>1</v>
      </c>
      <c r="D79" s="232">
        <f t="shared" si="1"/>
        <v>1033</v>
      </c>
      <c r="E79" s="129">
        <v>220</v>
      </c>
      <c r="F79" s="209">
        <f t="shared" si="0"/>
        <v>4.7</v>
      </c>
    </row>
    <row r="80" spans="1:6" ht="10.5" customHeight="1">
      <c r="A80" s="236">
        <v>37681</v>
      </c>
      <c r="B80" s="232">
        <f t="shared" si="4"/>
        <v>1033</v>
      </c>
      <c r="C80" s="237">
        <v>1</v>
      </c>
      <c r="D80" s="232">
        <f t="shared" si="1"/>
        <v>1033</v>
      </c>
      <c r="E80" s="129">
        <v>220</v>
      </c>
      <c r="F80" s="209">
        <f t="shared" si="0"/>
        <v>4.7</v>
      </c>
    </row>
    <row r="81" spans="1:6" ht="10.5" customHeight="1">
      <c r="A81" s="236">
        <v>37712</v>
      </c>
      <c r="B81" s="232">
        <f t="shared" si="4"/>
        <v>1033</v>
      </c>
      <c r="C81" s="237">
        <v>1</v>
      </c>
      <c r="D81" s="232">
        <f t="shared" si="1"/>
        <v>1033</v>
      </c>
      <c r="E81" s="129">
        <v>220</v>
      </c>
      <c r="F81" s="209">
        <f t="shared" si="0"/>
        <v>4.7</v>
      </c>
    </row>
    <row r="82" spans="1:6" ht="10.5" customHeight="1">
      <c r="A82" s="236">
        <v>37742</v>
      </c>
      <c r="B82" s="232">
        <f>D81</f>
        <v>1033</v>
      </c>
      <c r="C82" s="237">
        <v>1.17</v>
      </c>
      <c r="D82" s="232">
        <v>1208.62</v>
      </c>
      <c r="E82" s="129">
        <v>220</v>
      </c>
      <c r="F82" s="209">
        <f t="shared" si="0"/>
        <v>5.49</v>
      </c>
    </row>
    <row r="83" spans="1:6" ht="10.5" customHeight="1">
      <c r="A83" s="236">
        <v>37773</v>
      </c>
      <c r="B83" s="232">
        <f>D82</f>
        <v>1208.62</v>
      </c>
      <c r="C83" s="237">
        <v>1</v>
      </c>
      <c r="D83" s="232">
        <f t="shared" si="1"/>
        <v>1208.62</v>
      </c>
      <c r="E83" s="129">
        <v>220</v>
      </c>
      <c r="F83" s="209">
        <f t="shared" si="0"/>
        <v>5.49</v>
      </c>
    </row>
    <row r="84" spans="1:6" ht="10.5" customHeight="1">
      <c r="A84" s="236">
        <v>37803</v>
      </c>
      <c r="B84" s="232">
        <f aca="true" t="shared" si="5" ref="B84:B93">D83</f>
        <v>1208.62</v>
      </c>
      <c r="C84" s="237">
        <v>1</v>
      </c>
      <c r="D84" s="232">
        <f t="shared" si="1"/>
        <v>1208.62</v>
      </c>
      <c r="E84" s="129">
        <v>220</v>
      </c>
      <c r="F84" s="209">
        <f t="shared" si="0"/>
        <v>5.49</v>
      </c>
    </row>
    <row r="85" spans="1:6" ht="10.5" customHeight="1">
      <c r="A85" s="236">
        <v>37834</v>
      </c>
      <c r="B85" s="232">
        <f t="shared" si="5"/>
        <v>1208.62</v>
      </c>
      <c r="C85" s="237">
        <v>1</v>
      </c>
      <c r="D85" s="232">
        <f t="shared" si="1"/>
        <v>1208.62</v>
      </c>
      <c r="E85" s="129">
        <v>220</v>
      </c>
      <c r="F85" s="209">
        <f t="shared" si="0"/>
        <v>5.49</v>
      </c>
    </row>
    <row r="86" spans="1:6" ht="10.5" customHeight="1">
      <c r="A86" s="236">
        <v>37865</v>
      </c>
      <c r="B86" s="232">
        <f t="shared" si="5"/>
        <v>1208.62</v>
      </c>
      <c r="C86" s="237">
        <v>1</v>
      </c>
      <c r="D86" s="232">
        <f aca="true" t="shared" si="6" ref="D86:D105">B86*C86</f>
        <v>1208.62</v>
      </c>
      <c r="E86" s="129">
        <v>220</v>
      </c>
      <c r="F86" s="209">
        <f aca="true" t="shared" si="7" ref="F86:F105">D86/E86</f>
        <v>5.49</v>
      </c>
    </row>
    <row r="87" spans="1:6" ht="10.5" customHeight="1">
      <c r="A87" s="236">
        <v>37895</v>
      </c>
      <c r="B87" s="232">
        <f t="shared" si="5"/>
        <v>1208.62</v>
      </c>
      <c r="C87" s="237">
        <v>1</v>
      </c>
      <c r="D87" s="232">
        <f t="shared" si="6"/>
        <v>1208.62</v>
      </c>
      <c r="E87" s="129">
        <v>220</v>
      </c>
      <c r="F87" s="209">
        <f t="shared" si="7"/>
        <v>5.49</v>
      </c>
    </row>
    <row r="88" spans="1:6" ht="10.5" customHeight="1">
      <c r="A88" s="236">
        <v>37926</v>
      </c>
      <c r="B88" s="232">
        <f t="shared" si="5"/>
        <v>1208.62</v>
      </c>
      <c r="C88" s="237">
        <v>1</v>
      </c>
      <c r="D88" s="232">
        <f t="shared" si="6"/>
        <v>1208.62</v>
      </c>
      <c r="E88" s="129">
        <v>220</v>
      </c>
      <c r="F88" s="209">
        <f t="shared" si="7"/>
        <v>5.49</v>
      </c>
    </row>
    <row r="89" spans="1:6" ht="10.5" customHeight="1">
      <c r="A89" s="236">
        <v>37956</v>
      </c>
      <c r="B89" s="232">
        <f t="shared" si="5"/>
        <v>1208.62</v>
      </c>
      <c r="C89" s="237">
        <v>1</v>
      </c>
      <c r="D89" s="232">
        <f t="shared" si="6"/>
        <v>1208.62</v>
      </c>
      <c r="E89" s="129">
        <v>220</v>
      </c>
      <c r="F89" s="209">
        <f t="shared" si="7"/>
        <v>5.49</v>
      </c>
    </row>
    <row r="90" spans="1:6" ht="10.5" customHeight="1">
      <c r="A90" s="236">
        <v>37987</v>
      </c>
      <c r="B90" s="232">
        <f t="shared" si="5"/>
        <v>1208.62</v>
      </c>
      <c r="C90" s="237">
        <v>1</v>
      </c>
      <c r="D90" s="232">
        <f t="shared" si="6"/>
        <v>1208.62</v>
      </c>
      <c r="E90" s="129">
        <v>220</v>
      </c>
      <c r="F90" s="209">
        <f t="shared" si="7"/>
        <v>5.49</v>
      </c>
    </row>
    <row r="91" spans="1:6" ht="10.5" customHeight="1">
      <c r="A91" s="236">
        <v>38018</v>
      </c>
      <c r="B91" s="232">
        <f t="shared" si="5"/>
        <v>1208.62</v>
      </c>
      <c r="C91" s="237">
        <v>1</v>
      </c>
      <c r="D91" s="232">
        <f t="shared" si="6"/>
        <v>1208.62</v>
      </c>
      <c r="E91" s="129">
        <v>220</v>
      </c>
      <c r="F91" s="209">
        <f t="shared" si="7"/>
        <v>5.49</v>
      </c>
    </row>
    <row r="92" spans="1:6" ht="10.5" customHeight="1">
      <c r="A92" s="236">
        <v>38047</v>
      </c>
      <c r="B92" s="232">
        <f t="shared" si="5"/>
        <v>1208.62</v>
      </c>
      <c r="C92" s="237">
        <v>1</v>
      </c>
      <c r="D92" s="232">
        <f t="shared" si="6"/>
        <v>1208.62</v>
      </c>
      <c r="E92" s="129">
        <v>220</v>
      </c>
      <c r="F92" s="209">
        <f t="shared" si="7"/>
        <v>5.49</v>
      </c>
    </row>
    <row r="93" spans="1:6" ht="10.5" customHeight="1">
      <c r="A93" s="236">
        <v>38078</v>
      </c>
      <c r="B93" s="232">
        <f t="shared" si="5"/>
        <v>1208.62</v>
      </c>
      <c r="C93" s="237">
        <v>1</v>
      </c>
      <c r="D93" s="232">
        <f t="shared" si="6"/>
        <v>1208.62</v>
      </c>
      <c r="E93" s="129">
        <v>220</v>
      </c>
      <c r="F93" s="209">
        <f t="shared" si="7"/>
        <v>5.49</v>
      </c>
    </row>
    <row r="94" spans="1:6" ht="10.5" customHeight="1">
      <c r="A94" s="236">
        <v>38108</v>
      </c>
      <c r="B94" s="232">
        <v>1208.62</v>
      </c>
      <c r="C94" s="237">
        <v>1.053</v>
      </c>
      <c r="D94" s="232">
        <f t="shared" si="6"/>
        <v>1272.68</v>
      </c>
      <c r="E94" s="129">
        <v>220</v>
      </c>
      <c r="F94" s="209">
        <f t="shared" si="7"/>
        <v>5.78</v>
      </c>
    </row>
    <row r="95" spans="1:6" ht="10.5" customHeight="1">
      <c r="A95" s="127">
        <v>38139</v>
      </c>
      <c r="B95" s="128">
        <v>1272.68</v>
      </c>
      <c r="C95" s="237">
        <v>1</v>
      </c>
      <c r="D95" s="232">
        <f t="shared" si="6"/>
        <v>1272.68</v>
      </c>
      <c r="E95" s="129">
        <v>220</v>
      </c>
      <c r="F95" s="79">
        <f t="shared" si="7"/>
        <v>5.78</v>
      </c>
    </row>
    <row r="96" spans="1:6" ht="10.5" customHeight="1">
      <c r="A96" s="127">
        <v>38169</v>
      </c>
      <c r="B96" s="128">
        <v>1272.68</v>
      </c>
      <c r="C96" s="237">
        <v>1</v>
      </c>
      <c r="D96" s="232">
        <f t="shared" si="6"/>
        <v>1272.68</v>
      </c>
      <c r="E96" s="129">
        <v>220</v>
      </c>
      <c r="F96" s="79">
        <f t="shared" si="7"/>
        <v>5.78</v>
      </c>
    </row>
    <row r="97" spans="1:6" ht="10.5" customHeight="1">
      <c r="A97" s="127">
        <v>38200</v>
      </c>
      <c r="B97" s="128">
        <v>1272.68</v>
      </c>
      <c r="C97" s="237">
        <v>1</v>
      </c>
      <c r="D97" s="232">
        <f t="shared" si="6"/>
        <v>1272.68</v>
      </c>
      <c r="E97" s="129">
        <v>220</v>
      </c>
      <c r="F97" s="79">
        <f t="shared" si="7"/>
        <v>5.78</v>
      </c>
    </row>
    <row r="98" spans="1:6" ht="10.5" customHeight="1">
      <c r="A98" s="127">
        <v>38231</v>
      </c>
      <c r="B98" s="128">
        <v>1272.68</v>
      </c>
      <c r="C98" s="237">
        <v>1</v>
      </c>
      <c r="D98" s="232">
        <f t="shared" si="6"/>
        <v>1272.68</v>
      </c>
      <c r="E98" s="129">
        <v>220</v>
      </c>
      <c r="F98" s="79">
        <f t="shared" si="7"/>
        <v>5.78</v>
      </c>
    </row>
    <row r="99" spans="1:6" ht="10.5" customHeight="1">
      <c r="A99" s="127">
        <v>38261</v>
      </c>
      <c r="B99" s="128">
        <v>1272.68</v>
      </c>
      <c r="C99" s="237">
        <v>1</v>
      </c>
      <c r="D99" s="232">
        <f t="shared" si="6"/>
        <v>1272.68</v>
      </c>
      <c r="E99" s="129">
        <v>220</v>
      </c>
      <c r="F99" s="79">
        <f t="shared" si="7"/>
        <v>5.78</v>
      </c>
    </row>
    <row r="100" spans="1:6" ht="10.5" customHeight="1">
      <c r="A100" s="127">
        <v>38292</v>
      </c>
      <c r="B100" s="128">
        <v>1272.68</v>
      </c>
      <c r="C100" s="237">
        <v>1</v>
      </c>
      <c r="D100" s="232">
        <f t="shared" si="6"/>
        <v>1272.68</v>
      </c>
      <c r="E100" s="129">
        <v>220</v>
      </c>
      <c r="F100" s="79">
        <f t="shared" si="7"/>
        <v>5.78</v>
      </c>
    </row>
    <row r="101" spans="1:6" ht="10.5" customHeight="1">
      <c r="A101" s="127">
        <v>38322</v>
      </c>
      <c r="B101" s="128">
        <v>1272.68</v>
      </c>
      <c r="C101" s="237">
        <v>1</v>
      </c>
      <c r="D101" s="232">
        <f t="shared" si="6"/>
        <v>1272.68</v>
      </c>
      <c r="E101" s="129">
        <v>220</v>
      </c>
      <c r="F101" s="79">
        <f t="shared" si="7"/>
        <v>5.78</v>
      </c>
    </row>
    <row r="102" spans="1:6" ht="10.5" customHeight="1">
      <c r="A102" s="127">
        <v>38353</v>
      </c>
      <c r="B102" s="128">
        <v>1272.68</v>
      </c>
      <c r="C102" s="237">
        <v>1</v>
      </c>
      <c r="D102" s="232">
        <f t="shared" si="6"/>
        <v>1272.68</v>
      </c>
      <c r="E102" s="129">
        <v>220</v>
      </c>
      <c r="F102" s="79">
        <f t="shared" si="7"/>
        <v>5.78</v>
      </c>
    </row>
    <row r="103" spans="1:6" ht="10.5" customHeight="1">
      <c r="A103" s="127">
        <v>38384</v>
      </c>
      <c r="B103" s="128">
        <v>1272.68</v>
      </c>
      <c r="C103" s="237">
        <v>1</v>
      </c>
      <c r="D103" s="232">
        <f t="shared" si="6"/>
        <v>1272.68</v>
      </c>
      <c r="E103" s="129">
        <v>220</v>
      </c>
      <c r="F103" s="79">
        <f t="shared" si="7"/>
        <v>5.78</v>
      </c>
    </row>
    <row r="104" spans="1:6" ht="10.5" customHeight="1">
      <c r="A104" s="127">
        <v>38412</v>
      </c>
      <c r="B104" s="128">
        <v>1272.68</v>
      </c>
      <c r="C104" s="237">
        <v>1</v>
      </c>
      <c r="D104" s="232">
        <f t="shared" si="6"/>
        <v>1272.68</v>
      </c>
      <c r="E104" s="129">
        <v>220</v>
      </c>
      <c r="F104" s="79">
        <f t="shared" si="7"/>
        <v>5.78</v>
      </c>
    </row>
    <row r="105" spans="1:6" ht="10.5" customHeight="1">
      <c r="A105" s="127">
        <v>38443</v>
      </c>
      <c r="B105" s="128">
        <v>1272.68</v>
      </c>
      <c r="C105" s="237">
        <v>1</v>
      </c>
      <c r="D105" s="232">
        <f t="shared" si="6"/>
        <v>1272.68</v>
      </c>
      <c r="E105" s="129">
        <v>220</v>
      </c>
      <c r="F105" s="79">
        <f t="shared" si="7"/>
        <v>5.78</v>
      </c>
    </row>
    <row r="106" spans="1:6" ht="10.5" customHeight="1">
      <c r="A106" s="127">
        <v>38473</v>
      </c>
      <c r="B106" s="128">
        <v>1272.68</v>
      </c>
      <c r="C106" s="237">
        <v>1.0812</v>
      </c>
      <c r="D106" s="232">
        <f aca="true" t="shared" si="8" ref="D106:D169">B106*C106</f>
        <v>1376.02</v>
      </c>
      <c r="E106" s="129">
        <v>220</v>
      </c>
      <c r="F106" s="79">
        <f aca="true" t="shared" si="9" ref="F106:F169">D106/E106</f>
        <v>6.25</v>
      </c>
    </row>
    <row r="107" spans="1:6" ht="10.5" customHeight="1">
      <c r="A107" s="127">
        <v>38504</v>
      </c>
      <c r="B107" s="128">
        <v>1376.02</v>
      </c>
      <c r="C107" s="237">
        <v>1</v>
      </c>
      <c r="D107" s="232">
        <f t="shared" si="8"/>
        <v>1376.02</v>
      </c>
      <c r="E107" s="129">
        <v>220</v>
      </c>
      <c r="F107" s="79">
        <f t="shared" si="9"/>
        <v>6.25</v>
      </c>
    </row>
    <row r="108" spans="1:6" ht="10.5" customHeight="1">
      <c r="A108" s="127">
        <v>38534</v>
      </c>
      <c r="B108" s="128">
        <v>1376.02</v>
      </c>
      <c r="C108" s="237">
        <v>1</v>
      </c>
      <c r="D108" s="232">
        <f t="shared" si="8"/>
        <v>1376.02</v>
      </c>
      <c r="E108" s="129">
        <v>220</v>
      </c>
      <c r="F108" s="79">
        <f t="shared" si="9"/>
        <v>6.25</v>
      </c>
    </row>
    <row r="109" spans="1:6" ht="10.5" customHeight="1">
      <c r="A109" s="127">
        <v>38565</v>
      </c>
      <c r="B109" s="128">
        <v>1376.02</v>
      </c>
      <c r="C109" s="237">
        <v>1</v>
      </c>
      <c r="D109" s="232">
        <f t="shared" si="8"/>
        <v>1376.02</v>
      </c>
      <c r="E109" s="129">
        <v>220</v>
      </c>
      <c r="F109" s="79">
        <f t="shared" si="9"/>
        <v>6.25</v>
      </c>
    </row>
    <row r="110" spans="1:6" ht="10.5" customHeight="1">
      <c r="A110" s="127">
        <v>38596</v>
      </c>
      <c r="B110" s="128">
        <v>1376.02</v>
      </c>
      <c r="C110" s="237">
        <v>1</v>
      </c>
      <c r="D110" s="232">
        <f t="shared" si="8"/>
        <v>1376.02</v>
      </c>
      <c r="E110" s="129">
        <v>220</v>
      </c>
      <c r="F110" s="79">
        <f t="shared" si="9"/>
        <v>6.25</v>
      </c>
    </row>
    <row r="111" spans="1:6" ht="10.5" customHeight="1">
      <c r="A111" s="127">
        <v>38626</v>
      </c>
      <c r="B111" s="128">
        <v>1376.02</v>
      </c>
      <c r="C111" s="237">
        <v>1</v>
      </c>
      <c r="D111" s="232">
        <f t="shared" si="8"/>
        <v>1376.02</v>
      </c>
      <c r="E111" s="129">
        <v>220</v>
      </c>
      <c r="F111" s="79">
        <f t="shared" si="9"/>
        <v>6.25</v>
      </c>
    </row>
    <row r="112" spans="1:6" ht="10.5" customHeight="1">
      <c r="A112" s="127">
        <v>38657</v>
      </c>
      <c r="B112" s="128">
        <v>1376.02</v>
      </c>
      <c r="C112" s="237">
        <v>1</v>
      </c>
      <c r="D112" s="232">
        <f t="shared" si="8"/>
        <v>1376.02</v>
      </c>
      <c r="E112" s="129">
        <v>220</v>
      </c>
      <c r="F112" s="79">
        <f t="shared" si="9"/>
        <v>6.25</v>
      </c>
    </row>
    <row r="113" spans="1:6" ht="10.5" customHeight="1">
      <c r="A113" s="127">
        <v>38687</v>
      </c>
      <c r="B113" s="128">
        <v>1376.02</v>
      </c>
      <c r="C113" s="237">
        <v>1</v>
      </c>
      <c r="D113" s="232">
        <f t="shared" si="8"/>
        <v>1376.02</v>
      </c>
      <c r="E113" s="129">
        <v>220</v>
      </c>
      <c r="F113" s="79">
        <f t="shared" si="9"/>
        <v>6.25</v>
      </c>
    </row>
    <row r="114" spans="1:6" ht="10.5" customHeight="1">
      <c r="A114" s="127">
        <v>38718</v>
      </c>
      <c r="B114" s="128">
        <v>1376.02</v>
      </c>
      <c r="C114" s="237">
        <v>1</v>
      </c>
      <c r="D114" s="232">
        <f t="shared" si="8"/>
        <v>1376.02</v>
      </c>
      <c r="E114" s="129">
        <v>220</v>
      </c>
      <c r="F114" s="79">
        <f t="shared" si="9"/>
        <v>6.25</v>
      </c>
    </row>
    <row r="115" spans="1:6" ht="10.5" customHeight="1">
      <c r="A115" s="127">
        <v>38749</v>
      </c>
      <c r="B115" s="128">
        <v>1376.02</v>
      </c>
      <c r="C115" s="237">
        <v>1</v>
      </c>
      <c r="D115" s="232">
        <f t="shared" si="8"/>
        <v>1376.02</v>
      </c>
      <c r="E115" s="129">
        <v>220</v>
      </c>
      <c r="F115" s="79">
        <f t="shared" si="9"/>
        <v>6.25</v>
      </c>
    </row>
    <row r="116" spans="1:6" ht="10.5" customHeight="1">
      <c r="A116" s="127">
        <v>38777</v>
      </c>
      <c r="B116" s="128">
        <v>1376.02</v>
      </c>
      <c r="C116" s="237">
        <v>1</v>
      </c>
      <c r="D116" s="232">
        <f t="shared" si="8"/>
        <v>1376.02</v>
      </c>
      <c r="E116" s="129">
        <v>220</v>
      </c>
      <c r="F116" s="79">
        <f t="shared" si="9"/>
        <v>6.25</v>
      </c>
    </row>
    <row r="117" spans="1:6" ht="10.5" customHeight="1">
      <c r="A117" s="127">
        <v>38808</v>
      </c>
      <c r="B117" s="128">
        <v>1376.02</v>
      </c>
      <c r="C117" s="237">
        <v>1</v>
      </c>
      <c r="D117" s="232">
        <f t="shared" si="8"/>
        <v>1376.02</v>
      </c>
      <c r="E117" s="129">
        <v>220</v>
      </c>
      <c r="F117" s="79">
        <f t="shared" si="9"/>
        <v>6.25</v>
      </c>
    </row>
    <row r="118" spans="1:6" ht="10.5" customHeight="1">
      <c r="A118" s="127">
        <v>38838</v>
      </c>
      <c r="B118" s="128">
        <v>1376.02</v>
      </c>
      <c r="C118" s="237">
        <v>1.0601</v>
      </c>
      <c r="D118" s="232">
        <f t="shared" si="8"/>
        <v>1458.72</v>
      </c>
      <c r="E118" s="129">
        <v>220</v>
      </c>
      <c r="F118" s="79">
        <f t="shared" si="9"/>
        <v>6.63</v>
      </c>
    </row>
    <row r="119" spans="1:6" ht="10.5" customHeight="1">
      <c r="A119" s="127">
        <v>38869</v>
      </c>
      <c r="B119" s="128">
        <v>1458.72</v>
      </c>
      <c r="C119" s="237">
        <v>1</v>
      </c>
      <c r="D119" s="232">
        <f t="shared" si="8"/>
        <v>1458.72</v>
      </c>
      <c r="E119" s="129">
        <v>220</v>
      </c>
      <c r="F119" s="79">
        <f t="shared" si="9"/>
        <v>6.63</v>
      </c>
    </row>
    <row r="120" spans="1:6" ht="10.5" customHeight="1">
      <c r="A120" s="127">
        <v>38899</v>
      </c>
      <c r="B120" s="128">
        <v>1458.72</v>
      </c>
      <c r="C120" s="237">
        <v>1</v>
      </c>
      <c r="D120" s="232">
        <f t="shared" si="8"/>
        <v>1458.72</v>
      </c>
      <c r="E120" s="129">
        <v>220</v>
      </c>
      <c r="F120" s="79">
        <f t="shared" si="9"/>
        <v>6.63</v>
      </c>
    </row>
    <row r="121" spans="1:6" ht="10.5" customHeight="1">
      <c r="A121" s="127">
        <v>38930</v>
      </c>
      <c r="B121" s="128">
        <v>1458.72</v>
      </c>
      <c r="C121" s="237">
        <v>1</v>
      </c>
      <c r="D121" s="232">
        <f t="shared" si="8"/>
        <v>1458.72</v>
      </c>
      <c r="E121" s="129">
        <v>220</v>
      </c>
      <c r="F121" s="79">
        <f t="shared" si="9"/>
        <v>6.63</v>
      </c>
    </row>
    <row r="122" spans="1:6" ht="10.5" customHeight="1">
      <c r="A122" s="127">
        <v>38961</v>
      </c>
      <c r="B122" s="128">
        <v>1458.72</v>
      </c>
      <c r="C122" s="237">
        <v>1</v>
      </c>
      <c r="D122" s="232">
        <f t="shared" si="8"/>
        <v>1458.72</v>
      </c>
      <c r="E122" s="129">
        <v>220</v>
      </c>
      <c r="F122" s="79">
        <f t="shared" si="9"/>
        <v>6.63</v>
      </c>
    </row>
    <row r="123" spans="1:6" ht="10.5" customHeight="1">
      <c r="A123" s="127">
        <v>38991</v>
      </c>
      <c r="B123" s="128">
        <v>1458.72</v>
      </c>
      <c r="C123" s="237">
        <v>1</v>
      </c>
      <c r="D123" s="232">
        <f t="shared" si="8"/>
        <v>1458.72</v>
      </c>
      <c r="E123" s="129">
        <v>220</v>
      </c>
      <c r="F123" s="79">
        <f t="shared" si="9"/>
        <v>6.63</v>
      </c>
    </row>
    <row r="124" spans="1:6" ht="10.5" customHeight="1">
      <c r="A124" s="127">
        <v>39022</v>
      </c>
      <c r="B124" s="128">
        <v>1458.72</v>
      </c>
      <c r="C124" s="237">
        <v>1</v>
      </c>
      <c r="D124" s="232">
        <f t="shared" si="8"/>
        <v>1458.72</v>
      </c>
      <c r="E124" s="129">
        <v>220</v>
      </c>
      <c r="F124" s="79">
        <f t="shared" si="9"/>
        <v>6.63</v>
      </c>
    </row>
    <row r="125" spans="1:6" ht="10.5" customHeight="1">
      <c r="A125" s="127">
        <v>39052</v>
      </c>
      <c r="B125" s="128">
        <v>1458.72</v>
      </c>
      <c r="C125" s="237">
        <v>1</v>
      </c>
      <c r="D125" s="232">
        <f t="shared" si="8"/>
        <v>1458.72</v>
      </c>
      <c r="E125" s="129">
        <v>220</v>
      </c>
      <c r="F125" s="79">
        <f t="shared" si="9"/>
        <v>6.63</v>
      </c>
    </row>
    <row r="126" spans="1:6" ht="10.5" customHeight="1">
      <c r="A126" s="127">
        <v>39083</v>
      </c>
      <c r="B126" s="128">
        <v>1458.72</v>
      </c>
      <c r="C126" s="237">
        <v>1</v>
      </c>
      <c r="D126" s="232">
        <f t="shared" si="8"/>
        <v>1458.72</v>
      </c>
      <c r="E126" s="129">
        <v>220</v>
      </c>
      <c r="F126" s="79">
        <f t="shared" si="9"/>
        <v>6.63</v>
      </c>
    </row>
    <row r="127" spans="1:6" ht="10.5" customHeight="1">
      <c r="A127" s="127">
        <v>39114</v>
      </c>
      <c r="B127" s="128">
        <v>1458.72</v>
      </c>
      <c r="C127" s="237">
        <v>1</v>
      </c>
      <c r="D127" s="232">
        <f t="shared" si="8"/>
        <v>1458.72</v>
      </c>
      <c r="E127" s="129">
        <v>220</v>
      </c>
      <c r="F127" s="79">
        <f t="shared" si="9"/>
        <v>6.63</v>
      </c>
    </row>
    <row r="128" spans="1:6" ht="10.5" customHeight="1">
      <c r="A128" s="127">
        <v>39142</v>
      </c>
      <c r="B128" s="128">
        <v>1458.72</v>
      </c>
      <c r="C128" s="237">
        <v>1</v>
      </c>
      <c r="D128" s="232">
        <f t="shared" si="8"/>
        <v>1458.72</v>
      </c>
      <c r="E128" s="129">
        <v>220</v>
      </c>
      <c r="F128" s="79">
        <f t="shared" si="9"/>
        <v>6.63</v>
      </c>
    </row>
    <row r="129" spans="1:6" ht="10.5" customHeight="1">
      <c r="A129" s="127">
        <v>39173</v>
      </c>
      <c r="B129" s="128">
        <v>1458.72</v>
      </c>
      <c r="C129" s="237">
        <v>1</v>
      </c>
      <c r="D129" s="232">
        <f t="shared" si="8"/>
        <v>1458.72</v>
      </c>
      <c r="E129" s="129">
        <v>220</v>
      </c>
      <c r="F129" s="79">
        <f t="shared" si="9"/>
        <v>6.63</v>
      </c>
    </row>
    <row r="130" spans="1:6" ht="10.5" customHeight="1">
      <c r="A130" s="127">
        <v>39203</v>
      </c>
      <c r="B130" s="128">
        <v>1458.72</v>
      </c>
      <c r="C130" s="237">
        <v>1.055</v>
      </c>
      <c r="D130" s="232">
        <f t="shared" si="8"/>
        <v>1538.95</v>
      </c>
      <c r="E130" s="129">
        <v>220</v>
      </c>
      <c r="F130" s="79">
        <f t="shared" si="9"/>
        <v>7</v>
      </c>
    </row>
    <row r="131" spans="1:6" ht="10.5" customHeight="1">
      <c r="A131" s="127">
        <v>39234</v>
      </c>
      <c r="B131" s="128">
        <v>1538.95</v>
      </c>
      <c r="C131" s="237">
        <v>1</v>
      </c>
      <c r="D131" s="232">
        <f t="shared" si="8"/>
        <v>1538.95</v>
      </c>
      <c r="E131" s="129">
        <v>220</v>
      </c>
      <c r="F131" s="79">
        <f t="shared" si="9"/>
        <v>7</v>
      </c>
    </row>
    <row r="132" spans="1:6" ht="10.5" customHeight="1">
      <c r="A132" s="127">
        <v>39264</v>
      </c>
      <c r="B132" s="128">
        <v>1538.95</v>
      </c>
      <c r="C132" s="237">
        <v>1</v>
      </c>
      <c r="D132" s="232">
        <f t="shared" si="8"/>
        <v>1538.95</v>
      </c>
      <c r="E132" s="129">
        <v>220</v>
      </c>
      <c r="F132" s="79">
        <f t="shared" si="9"/>
        <v>7</v>
      </c>
    </row>
    <row r="133" spans="1:6" ht="10.5" customHeight="1">
      <c r="A133" s="127">
        <v>39295</v>
      </c>
      <c r="B133" s="128">
        <v>1538.95</v>
      </c>
      <c r="C133" s="237">
        <v>1</v>
      </c>
      <c r="D133" s="232">
        <f t="shared" si="8"/>
        <v>1538.95</v>
      </c>
      <c r="E133" s="129">
        <v>220</v>
      </c>
      <c r="F133" s="79">
        <f t="shared" si="9"/>
        <v>7</v>
      </c>
    </row>
    <row r="134" spans="1:6" ht="10.5" customHeight="1">
      <c r="A134" s="127">
        <v>39326</v>
      </c>
      <c r="B134" s="235">
        <v>1538.95</v>
      </c>
      <c r="C134" s="237">
        <v>1</v>
      </c>
      <c r="D134" s="232">
        <f t="shared" si="8"/>
        <v>1538.95</v>
      </c>
      <c r="E134" s="129">
        <v>220</v>
      </c>
      <c r="F134" s="79">
        <f t="shared" si="9"/>
        <v>7</v>
      </c>
    </row>
    <row r="135" spans="1:6" ht="10.5" customHeight="1">
      <c r="A135" s="127">
        <v>39356</v>
      </c>
      <c r="B135" s="128">
        <v>1538.95</v>
      </c>
      <c r="C135" s="237">
        <v>1</v>
      </c>
      <c r="D135" s="232">
        <f t="shared" si="8"/>
        <v>1538.95</v>
      </c>
      <c r="E135" s="129">
        <v>220</v>
      </c>
      <c r="F135" s="79">
        <f t="shared" si="9"/>
        <v>7</v>
      </c>
    </row>
    <row r="136" spans="1:6" ht="10.5" customHeight="1">
      <c r="A136" s="127">
        <v>39387</v>
      </c>
      <c r="B136" s="128">
        <v>1538.95</v>
      </c>
      <c r="C136" s="237">
        <v>1</v>
      </c>
      <c r="D136" s="232">
        <f t="shared" si="8"/>
        <v>1538.95</v>
      </c>
      <c r="E136" s="129">
        <v>220</v>
      </c>
      <c r="F136" s="79">
        <f t="shared" si="9"/>
        <v>7</v>
      </c>
    </row>
    <row r="137" spans="1:6" ht="10.5" customHeight="1">
      <c r="A137" s="127">
        <v>39417</v>
      </c>
      <c r="B137" s="128">
        <v>1538.95</v>
      </c>
      <c r="C137" s="237">
        <v>1</v>
      </c>
      <c r="D137" s="232">
        <f t="shared" si="8"/>
        <v>1538.95</v>
      </c>
      <c r="E137" s="129">
        <v>220</v>
      </c>
      <c r="F137" s="79">
        <f t="shared" si="9"/>
        <v>7</v>
      </c>
    </row>
    <row r="138" spans="1:6" ht="10.5" customHeight="1">
      <c r="A138" s="127">
        <v>39448</v>
      </c>
      <c r="B138" s="128">
        <v>1538.95</v>
      </c>
      <c r="C138" s="237">
        <v>1</v>
      </c>
      <c r="D138" s="232">
        <f t="shared" si="8"/>
        <v>1538.95</v>
      </c>
      <c r="E138" s="129">
        <v>220</v>
      </c>
      <c r="F138" s="79">
        <f t="shared" si="9"/>
        <v>7</v>
      </c>
    </row>
    <row r="139" spans="1:6" ht="10.5" customHeight="1">
      <c r="A139" s="127">
        <v>39479</v>
      </c>
      <c r="B139" s="128">
        <v>1538.95</v>
      </c>
      <c r="C139" s="237">
        <v>1</v>
      </c>
      <c r="D139" s="232">
        <f t="shared" si="8"/>
        <v>1538.95</v>
      </c>
      <c r="E139" s="129">
        <v>220</v>
      </c>
      <c r="F139" s="79">
        <f t="shared" si="9"/>
        <v>7</v>
      </c>
    </row>
    <row r="140" spans="1:6" ht="10.5" customHeight="1">
      <c r="A140" s="127">
        <v>39508</v>
      </c>
      <c r="B140" s="128">
        <v>1538.95</v>
      </c>
      <c r="C140" s="237">
        <v>1</v>
      </c>
      <c r="D140" s="232">
        <f t="shared" si="8"/>
        <v>1538.95</v>
      </c>
      <c r="E140" s="129">
        <v>220</v>
      </c>
      <c r="F140" s="79">
        <f t="shared" si="9"/>
        <v>7</v>
      </c>
    </row>
    <row r="141" spans="1:6" ht="10.5" customHeight="1">
      <c r="A141" s="127">
        <v>39539</v>
      </c>
      <c r="B141" s="128">
        <v>1538.95</v>
      </c>
      <c r="C141" s="237">
        <v>1</v>
      </c>
      <c r="D141" s="232">
        <f t="shared" si="8"/>
        <v>1538.95</v>
      </c>
      <c r="E141" s="129">
        <v>220</v>
      </c>
      <c r="F141" s="79">
        <f t="shared" si="9"/>
        <v>7</v>
      </c>
    </row>
    <row r="142" spans="1:6" ht="10.5" customHeight="1">
      <c r="A142" s="127">
        <v>39569</v>
      </c>
      <c r="B142" s="128">
        <v>1538.95</v>
      </c>
      <c r="C142" s="237">
        <v>1.0851</v>
      </c>
      <c r="D142" s="232">
        <f t="shared" si="8"/>
        <v>1669.91</v>
      </c>
      <c r="E142" s="129">
        <v>220</v>
      </c>
      <c r="F142" s="79">
        <f t="shared" si="9"/>
        <v>7.59</v>
      </c>
    </row>
    <row r="143" spans="1:6" ht="10.5" customHeight="1">
      <c r="A143" s="127">
        <v>39600</v>
      </c>
      <c r="B143" s="128">
        <v>1669.91</v>
      </c>
      <c r="C143" s="237">
        <v>1</v>
      </c>
      <c r="D143" s="232">
        <f t="shared" si="8"/>
        <v>1669.91</v>
      </c>
      <c r="E143" s="129">
        <v>220</v>
      </c>
      <c r="F143" s="79">
        <f t="shared" si="9"/>
        <v>7.59</v>
      </c>
    </row>
    <row r="144" spans="1:6" ht="10.5" customHeight="1">
      <c r="A144" s="127">
        <v>39630</v>
      </c>
      <c r="B144" s="128">
        <v>1669.91</v>
      </c>
      <c r="C144" s="237">
        <v>1</v>
      </c>
      <c r="D144" s="232">
        <f t="shared" si="8"/>
        <v>1669.91</v>
      </c>
      <c r="E144" s="129">
        <v>220</v>
      </c>
      <c r="F144" s="79">
        <f t="shared" si="9"/>
        <v>7.59</v>
      </c>
    </row>
    <row r="145" spans="1:6" ht="10.5" customHeight="1">
      <c r="A145" s="127">
        <v>39661</v>
      </c>
      <c r="B145" s="128">
        <v>1669.91</v>
      </c>
      <c r="C145" s="237">
        <v>1</v>
      </c>
      <c r="D145" s="232">
        <f t="shared" si="8"/>
        <v>1669.91</v>
      </c>
      <c r="E145" s="129">
        <v>220</v>
      </c>
      <c r="F145" s="79">
        <f t="shared" si="9"/>
        <v>7.59</v>
      </c>
    </row>
    <row r="146" spans="1:6" ht="10.5" customHeight="1">
      <c r="A146" s="127">
        <v>39692</v>
      </c>
      <c r="B146" s="128">
        <v>1669.91</v>
      </c>
      <c r="C146" s="237">
        <v>1</v>
      </c>
      <c r="D146" s="232">
        <f t="shared" si="8"/>
        <v>1669.91</v>
      </c>
      <c r="E146" s="129">
        <v>220</v>
      </c>
      <c r="F146" s="79">
        <f t="shared" si="9"/>
        <v>7.59</v>
      </c>
    </row>
    <row r="147" spans="1:6" ht="10.5" customHeight="1">
      <c r="A147" s="127">
        <v>39722</v>
      </c>
      <c r="B147" s="128">
        <v>1669.91</v>
      </c>
      <c r="C147" s="237">
        <v>1</v>
      </c>
      <c r="D147" s="232">
        <f t="shared" si="8"/>
        <v>1669.91</v>
      </c>
      <c r="E147" s="129">
        <v>220</v>
      </c>
      <c r="F147" s="79">
        <f t="shared" si="9"/>
        <v>7.59</v>
      </c>
    </row>
    <row r="148" spans="1:6" ht="10.5" customHeight="1">
      <c r="A148" s="127">
        <v>39753</v>
      </c>
      <c r="B148" s="128">
        <v>1669.91</v>
      </c>
      <c r="C148" s="237">
        <v>1</v>
      </c>
      <c r="D148" s="232">
        <f t="shared" si="8"/>
        <v>1669.91</v>
      </c>
      <c r="E148" s="129">
        <v>220</v>
      </c>
      <c r="F148" s="79">
        <f t="shared" si="9"/>
        <v>7.59</v>
      </c>
    </row>
    <row r="149" spans="1:6" ht="10.5" customHeight="1">
      <c r="A149" s="127">
        <v>39783</v>
      </c>
      <c r="B149" s="128">
        <v>1669.91</v>
      </c>
      <c r="C149" s="237">
        <v>1</v>
      </c>
      <c r="D149" s="232">
        <f t="shared" si="8"/>
        <v>1669.91</v>
      </c>
      <c r="E149" s="129">
        <v>220</v>
      </c>
      <c r="F149" s="79">
        <f t="shared" si="9"/>
        <v>7.59</v>
      </c>
    </row>
    <row r="150" spans="1:6" ht="10.5" customHeight="1">
      <c r="A150" s="127">
        <v>39814</v>
      </c>
      <c r="B150" s="128">
        <v>1669.91</v>
      </c>
      <c r="C150" s="237">
        <v>1</v>
      </c>
      <c r="D150" s="232">
        <f t="shared" si="8"/>
        <v>1669.91</v>
      </c>
      <c r="E150" s="129">
        <v>220</v>
      </c>
      <c r="F150" s="79">
        <f t="shared" si="9"/>
        <v>7.59</v>
      </c>
    </row>
    <row r="151" spans="1:6" ht="10.5" customHeight="1">
      <c r="A151" s="127">
        <v>39845</v>
      </c>
      <c r="B151" s="128">
        <v>1669.91</v>
      </c>
      <c r="C151" s="237">
        <v>1</v>
      </c>
      <c r="D151" s="232">
        <f t="shared" si="8"/>
        <v>1669.91</v>
      </c>
      <c r="E151" s="129">
        <v>220</v>
      </c>
      <c r="F151" s="79">
        <f t="shared" si="9"/>
        <v>7.59</v>
      </c>
    </row>
    <row r="152" spans="1:6" ht="10.5" customHeight="1">
      <c r="A152" s="127">
        <v>39873</v>
      </c>
      <c r="B152" s="128">
        <v>1669.91</v>
      </c>
      <c r="C152" s="237">
        <v>1</v>
      </c>
      <c r="D152" s="232">
        <f t="shared" si="8"/>
        <v>1669.91</v>
      </c>
      <c r="E152" s="129">
        <v>220</v>
      </c>
      <c r="F152" s="79">
        <f t="shared" si="9"/>
        <v>7.59</v>
      </c>
    </row>
    <row r="153" spans="1:6" ht="10.5" customHeight="1">
      <c r="A153" s="127">
        <v>39904</v>
      </c>
      <c r="B153" s="128">
        <v>1669.91</v>
      </c>
      <c r="C153" s="237">
        <v>1</v>
      </c>
      <c r="D153" s="232">
        <f t="shared" si="8"/>
        <v>1669.91</v>
      </c>
      <c r="E153" s="129">
        <v>220</v>
      </c>
      <c r="F153" s="79">
        <f t="shared" si="9"/>
        <v>7.59</v>
      </c>
    </row>
    <row r="154" spans="1:6" ht="10.5" customHeight="1">
      <c r="A154" s="127">
        <v>39934</v>
      </c>
      <c r="B154" s="128">
        <v>1669.91</v>
      </c>
      <c r="C154" s="237">
        <v>1.0674</v>
      </c>
      <c r="D154" s="232">
        <f t="shared" si="8"/>
        <v>1782.46</v>
      </c>
      <c r="E154" s="129">
        <v>220</v>
      </c>
      <c r="F154" s="79">
        <f t="shared" si="9"/>
        <v>8.1</v>
      </c>
    </row>
    <row r="155" spans="1:6" ht="10.5" customHeight="1">
      <c r="A155" s="127">
        <v>39965</v>
      </c>
      <c r="B155" s="128">
        <v>1782.46</v>
      </c>
      <c r="C155" s="237">
        <v>1</v>
      </c>
      <c r="D155" s="232">
        <f t="shared" si="8"/>
        <v>1782.46</v>
      </c>
      <c r="E155" s="129">
        <v>220</v>
      </c>
      <c r="F155" s="79">
        <f t="shared" si="9"/>
        <v>8.1</v>
      </c>
    </row>
    <row r="156" spans="1:6" ht="10.5" customHeight="1">
      <c r="A156" s="127">
        <v>39995</v>
      </c>
      <c r="B156" s="128">
        <v>1782.46</v>
      </c>
      <c r="C156" s="237">
        <v>1</v>
      </c>
      <c r="D156" s="232">
        <f t="shared" si="8"/>
        <v>1782.46</v>
      </c>
      <c r="E156" s="129">
        <v>220</v>
      </c>
      <c r="F156" s="79">
        <f t="shared" si="9"/>
        <v>8.1</v>
      </c>
    </row>
    <row r="157" spans="1:6" ht="10.5" customHeight="1">
      <c r="A157" s="127">
        <v>40026</v>
      </c>
      <c r="B157" s="128">
        <v>1782.46</v>
      </c>
      <c r="C157" s="237">
        <v>1</v>
      </c>
      <c r="D157" s="232">
        <f t="shared" si="8"/>
        <v>1782.46</v>
      </c>
      <c r="E157" s="129">
        <v>220</v>
      </c>
      <c r="F157" s="79">
        <f t="shared" si="9"/>
        <v>8.1</v>
      </c>
    </row>
    <row r="158" spans="1:6" ht="10.5" customHeight="1">
      <c r="A158" s="127">
        <v>40057</v>
      </c>
      <c r="B158" s="128">
        <v>1782.46</v>
      </c>
      <c r="C158" s="237">
        <v>1</v>
      </c>
      <c r="D158" s="232">
        <f t="shared" si="8"/>
        <v>1782.46</v>
      </c>
      <c r="E158" s="129">
        <v>220</v>
      </c>
      <c r="F158" s="79">
        <f t="shared" si="9"/>
        <v>8.1</v>
      </c>
    </row>
    <row r="159" spans="1:6" ht="10.5" customHeight="1">
      <c r="A159" s="127">
        <v>40087</v>
      </c>
      <c r="B159" s="128">
        <v>1782.46</v>
      </c>
      <c r="C159" s="237">
        <v>1</v>
      </c>
      <c r="D159" s="232">
        <f t="shared" si="8"/>
        <v>1782.46</v>
      </c>
      <c r="E159" s="129">
        <v>220</v>
      </c>
      <c r="F159" s="79">
        <f t="shared" si="9"/>
        <v>8.1</v>
      </c>
    </row>
    <row r="160" spans="1:6" ht="10.5" customHeight="1">
      <c r="A160" s="127">
        <v>40118</v>
      </c>
      <c r="B160" s="128">
        <v>1782.46</v>
      </c>
      <c r="C160" s="237">
        <v>1</v>
      </c>
      <c r="D160" s="232">
        <f t="shared" si="8"/>
        <v>1782.46</v>
      </c>
      <c r="E160" s="129">
        <v>220</v>
      </c>
      <c r="F160" s="79">
        <f t="shared" si="9"/>
        <v>8.1</v>
      </c>
    </row>
    <row r="161" spans="1:6" ht="10.5" customHeight="1">
      <c r="A161" s="127">
        <v>40148</v>
      </c>
      <c r="B161" s="128">
        <v>1782.46</v>
      </c>
      <c r="C161" s="237">
        <v>1</v>
      </c>
      <c r="D161" s="232">
        <f t="shared" si="8"/>
        <v>1782.46</v>
      </c>
      <c r="E161" s="129">
        <v>220</v>
      </c>
      <c r="F161" s="79">
        <f t="shared" si="9"/>
        <v>8.1</v>
      </c>
    </row>
    <row r="162" spans="1:6" ht="10.5" customHeight="1">
      <c r="A162" s="127">
        <v>40179</v>
      </c>
      <c r="B162" s="128">
        <v>1782.46</v>
      </c>
      <c r="C162" s="237">
        <v>1</v>
      </c>
      <c r="D162" s="232">
        <f t="shared" si="8"/>
        <v>1782.46</v>
      </c>
      <c r="E162" s="129">
        <v>220</v>
      </c>
      <c r="F162" s="79">
        <f t="shared" si="9"/>
        <v>8.1</v>
      </c>
    </row>
    <row r="163" spans="1:6" ht="10.5" customHeight="1">
      <c r="A163" s="127">
        <v>40210</v>
      </c>
      <c r="B163" s="128">
        <v>1782.46</v>
      </c>
      <c r="C163" s="237">
        <v>1</v>
      </c>
      <c r="D163" s="232">
        <f t="shared" si="8"/>
        <v>1782.46</v>
      </c>
      <c r="E163" s="129">
        <v>220</v>
      </c>
      <c r="F163" s="79">
        <f t="shared" si="9"/>
        <v>8.1</v>
      </c>
    </row>
    <row r="164" spans="1:6" ht="10.5" customHeight="1">
      <c r="A164" s="127">
        <v>40238</v>
      </c>
      <c r="B164" s="128">
        <v>1782.46</v>
      </c>
      <c r="C164" s="237">
        <v>1</v>
      </c>
      <c r="D164" s="232">
        <f t="shared" si="8"/>
        <v>1782.46</v>
      </c>
      <c r="E164" s="129">
        <v>220</v>
      </c>
      <c r="F164" s="79">
        <f t="shared" si="9"/>
        <v>8.1</v>
      </c>
    </row>
    <row r="165" spans="1:6" ht="10.5" customHeight="1">
      <c r="A165" s="127">
        <v>40269</v>
      </c>
      <c r="B165" s="128">
        <v>1782.46</v>
      </c>
      <c r="C165" s="237">
        <v>1</v>
      </c>
      <c r="D165" s="232">
        <f t="shared" si="8"/>
        <v>1782.46</v>
      </c>
      <c r="E165" s="129">
        <v>220</v>
      </c>
      <c r="F165" s="79">
        <f t="shared" si="9"/>
        <v>8.1</v>
      </c>
    </row>
    <row r="166" spans="1:6" ht="10.5" customHeight="1">
      <c r="A166" s="127">
        <v>40299</v>
      </c>
      <c r="B166" s="128">
        <v>1782.46</v>
      </c>
      <c r="C166" s="237">
        <v>1.075</v>
      </c>
      <c r="D166" s="232">
        <f t="shared" si="8"/>
        <v>1916.14</v>
      </c>
      <c r="E166" s="129">
        <v>220</v>
      </c>
      <c r="F166" s="79">
        <f t="shared" si="9"/>
        <v>8.71</v>
      </c>
    </row>
    <row r="167" spans="1:6" ht="10.5" customHeight="1">
      <c r="A167" s="127">
        <v>40330</v>
      </c>
      <c r="B167" s="128">
        <v>1916.14</v>
      </c>
      <c r="C167" s="237">
        <v>1</v>
      </c>
      <c r="D167" s="232">
        <f t="shared" si="8"/>
        <v>1916.14</v>
      </c>
      <c r="E167" s="129">
        <v>220</v>
      </c>
      <c r="F167" s="79">
        <f t="shared" si="9"/>
        <v>8.71</v>
      </c>
    </row>
    <row r="168" spans="1:6" ht="10.5" customHeight="1">
      <c r="A168" s="127">
        <v>40360</v>
      </c>
      <c r="B168" s="128">
        <v>1916.14</v>
      </c>
      <c r="C168" s="237">
        <v>1</v>
      </c>
      <c r="D168" s="232">
        <f t="shared" si="8"/>
        <v>1916.14</v>
      </c>
      <c r="E168" s="129">
        <v>220</v>
      </c>
      <c r="F168" s="79">
        <f t="shared" si="9"/>
        <v>8.71</v>
      </c>
    </row>
    <row r="169" spans="1:6" ht="10.5" customHeight="1">
      <c r="A169" s="127">
        <v>40391</v>
      </c>
      <c r="B169" s="128">
        <v>1916.14</v>
      </c>
      <c r="C169" s="237">
        <v>1</v>
      </c>
      <c r="D169" s="232">
        <f t="shared" si="8"/>
        <v>1916.14</v>
      </c>
      <c r="E169" s="129">
        <v>220</v>
      </c>
      <c r="F169" s="79">
        <f t="shared" si="9"/>
        <v>8.71</v>
      </c>
    </row>
    <row r="170" spans="1:6" ht="10.5" customHeight="1">
      <c r="A170" s="127">
        <v>40422</v>
      </c>
      <c r="B170" s="128">
        <v>1916.14</v>
      </c>
      <c r="C170" s="237">
        <v>1</v>
      </c>
      <c r="D170" s="232">
        <f aca="true" t="shared" si="10" ref="D170:D198">B170*C170</f>
        <v>1916.14</v>
      </c>
      <c r="E170" s="129">
        <v>220</v>
      </c>
      <c r="F170" s="79">
        <f aca="true" t="shared" si="11" ref="F170:F198">D170/E170</f>
        <v>8.71</v>
      </c>
    </row>
    <row r="171" spans="1:6" ht="10.5" customHeight="1">
      <c r="A171" s="127">
        <v>40452</v>
      </c>
      <c r="B171" s="128">
        <v>1916.14</v>
      </c>
      <c r="C171" s="237">
        <v>1</v>
      </c>
      <c r="D171" s="232">
        <f t="shared" si="10"/>
        <v>1916.14</v>
      </c>
      <c r="E171" s="129">
        <v>220</v>
      </c>
      <c r="F171" s="79">
        <f t="shared" si="11"/>
        <v>8.71</v>
      </c>
    </row>
    <row r="172" spans="1:6" ht="10.5" customHeight="1">
      <c r="A172" s="127">
        <v>40483</v>
      </c>
      <c r="B172" s="128">
        <v>1916.14</v>
      </c>
      <c r="C172" s="237">
        <v>1</v>
      </c>
      <c r="D172" s="232">
        <f t="shared" si="10"/>
        <v>1916.14</v>
      </c>
      <c r="E172" s="129">
        <v>220</v>
      </c>
      <c r="F172" s="79">
        <f t="shared" si="11"/>
        <v>8.71</v>
      </c>
    </row>
    <row r="173" spans="1:6" ht="10.5" customHeight="1">
      <c r="A173" s="127">
        <v>40513</v>
      </c>
      <c r="B173" s="128">
        <v>1916.14</v>
      </c>
      <c r="C173" s="237">
        <v>1</v>
      </c>
      <c r="D173" s="232">
        <f t="shared" si="10"/>
        <v>1916.14</v>
      </c>
      <c r="E173" s="129">
        <v>220</v>
      </c>
      <c r="F173" s="79">
        <f t="shared" si="11"/>
        <v>8.71</v>
      </c>
    </row>
    <row r="174" spans="1:6" ht="10.5" customHeight="1">
      <c r="A174" s="127">
        <v>40544</v>
      </c>
      <c r="B174" s="128">
        <v>1916.14</v>
      </c>
      <c r="C174" s="237">
        <v>1</v>
      </c>
      <c r="D174" s="232">
        <f t="shared" si="10"/>
        <v>1916.14</v>
      </c>
      <c r="E174" s="129">
        <v>220</v>
      </c>
      <c r="F174" s="79">
        <f t="shared" si="11"/>
        <v>8.71</v>
      </c>
    </row>
    <row r="175" spans="1:6" ht="10.5" customHeight="1">
      <c r="A175" s="127">
        <v>40575</v>
      </c>
      <c r="B175" s="128">
        <v>1916.14</v>
      </c>
      <c r="C175" s="237">
        <v>1</v>
      </c>
      <c r="D175" s="232">
        <f t="shared" si="10"/>
        <v>1916.14</v>
      </c>
      <c r="E175" s="129">
        <v>220</v>
      </c>
      <c r="F175" s="79">
        <f t="shared" si="11"/>
        <v>8.71</v>
      </c>
    </row>
    <row r="176" spans="1:6" ht="10.5" customHeight="1">
      <c r="A176" s="127">
        <v>40603</v>
      </c>
      <c r="B176" s="128">
        <v>1916.14</v>
      </c>
      <c r="C176" s="237">
        <v>1</v>
      </c>
      <c r="D176" s="232">
        <f t="shared" si="10"/>
        <v>1916.14</v>
      </c>
      <c r="E176" s="129">
        <v>220</v>
      </c>
      <c r="F176" s="79">
        <f t="shared" si="11"/>
        <v>8.71</v>
      </c>
    </row>
    <row r="177" spans="1:6" ht="10.5" customHeight="1">
      <c r="A177" s="127">
        <v>40634</v>
      </c>
      <c r="B177" s="128">
        <v>1916.14</v>
      </c>
      <c r="C177" s="237">
        <v>1</v>
      </c>
      <c r="D177" s="232">
        <f t="shared" si="10"/>
        <v>1916.14</v>
      </c>
      <c r="E177" s="129">
        <v>220</v>
      </c>
      <c r="F177" s="79">
        <f t="shared" si="11"/>
        <v>8.71</v>
      </c>
    </row>
    <row r="178" spans="1:6" ht="10.5" customHeight="1">
      <c r="A178" s="127">
        <v>40664</v>
      </c>
      <c r="B178" s="128">
        <v>1916.14</v>
      </c>
      <c r="C178" s="237">
        <v>1.0975</v>
      </c>
      <c r="D178" s="232">
        <f t="shared" si="10"/>
        <v>2102.96</v>
      </c>
      <c r="E178" s="129">
        <v>220</v>
      </c>
      <c r="F178" s="79">
        <f t="shared" si="11"/>
        <v>9.56</v>
      </c>
    </row>
    <row r="179" spans="1:6" ht="10.5" customHeight="1">
      <c r="A179" s="127">
        <v>40695</v>
      </c>
      <c r="B179" s="128">
        <v>2102.96</v>
      </c>
      <c r="C179" s="237">
        <v>1</v>
      </c>
      <c r="D179" s="232">
        <f t="shared" si="10"/>
        <v>2102.96</v>
      </c>
      <c r="E179" s="129">
        <v>220</v>
      </c>
      <c r="F179" s="79">
        <f t="shared" si="11"/>
        <v>9.56</v>
      </c>
    </row>
    <row r="180" spans="1:6" ht="10.5" customHeight="1">
      <c r="A180" s="127">
        <v>40725</v>
      </c>
      <c r="B180" s="128">
        <v>2102.96</v>
      </c>
      <c r="C180" s="237">
        <v>1</v>
      </c>
      <c r="D180" s="232">
        <f t="shared" si="10"/>
        <v>2102.96</v>
      </c>
      <c r="E180" s="129">
        <v>220</v>
      </c>
      <c r="F180" s="79">
        <f t="shared" si="11"/>
        <v>9.56</v>
      </c>
    </row>
    <row r="181" spans="1:6" ht="10.5" customHeight="1">
      <c r="A181" s="127">
        <v>40756</v>
      </c>
      <c r="B181" s="128">
        <v>2102.96</v>
      </c>
      <c r="C181" s="237">
        <v>1</v>
      </c>
      <c r="D181" s="232">
        <f t="shared" si="10"/>
        <v>2102.96</v>
      </c>
      <c r="E181" s="129">
        <v>220</v>
      </c>
      <c r="F181" s="79">
        <f t="shared" si="11"/>
        <v>9.56</v>
      </c>
    </row>
    <row r="182" spans="1:6" ht="10.5" customHeight="1">
      <c r="A182" s="127">
        <v>40787</v>
      </c>
      <c r="B182" s="128">
        <v>2102.96</v>
      </c>
      <c r="C182" s="237">
        <v>1</v>
      </c>
      <c r="D182" s="232">
        <f t="shared" si="10"/>
        <v>2102.96</v>
      </c>
      <c r="E182" s="129">
        <v>220</v>
      </c>
      <c r="F182" s="79">
        <f t="shared" si="11"/>
        <v>9.56</v>
      </c>
    </row>
    <row r="183" spans="1:6" ht="10.5" customHeight="1">
      <c r="A183" s="127">
        <v>40817</v>
      </c>
      <c r="B183" s="128">
        <v>2102.96</v>
      </c>
      <c r="C183" s="237">
        <v>1</v>
      </c>
      <c r="D183" s="232">
        <f t="shared" si="10"/>
        <v>2102.96</v>
      </c>
      <c r="E183" s="129">
        <v>220</v>
      </c>
      <c r="F183" s="79">
        <f t="shared" si="11"/>
        <v>9.56</v>
      </c>
    </row>
    <row r="184" spans="1:6" ht="10.5" customHeight="1">
      <c r="A184" s="127">
        <v>40848</v>
      </c>
      <c r="B184" s="128">
        <v>2102.96</v>
      </c>
      <c r="C184" s="237">
        <v>1</v>
      </c>
      <c r="D184" s="232">
        <f t="shared" si="10"/>
        <v>2102.96</v>
      </c>
      <c r="E184" s="129">
        <v>220</v>
      </c>
      <c r="F184" s="79">
        <f t="shared" si="11"/>
        <v>9.56</v>
      </c>
    </row>
    <row r="185" spans="1:6" ht="10.5" customHeight="1">
      <c r="A185" s="127">
        <v>40878</v>
      </c>
      <c r="B185" s="128">
        <v>2102.96</v>
      </c>
      <c r="C185" s="237">
        <v>1</v>
      </c>
      <c r="D185" s="232">
        <f t="shared" si="10"/>
        <v>2102.96</v>
      </c>
      <c r="E185" s="129">
        <v>220</v>
      </c>
      <c r="F185" s="79">
        <f t="shared" si="11"/>
        <v>9.56</v>
      </c>
    </row>
    <row r="186" spans="1:6" ht="10.5" customHeight="1">
      <c r="A186" s="127">
        <v>40909</v>
      </c>
      <c r="B186" s="128">
        <v>2102.96</v>
      </c>
      <c r="C186" s="237">
        <v>1</v>
      </c>
      <c r="D186" s="232">
        <f t="shared" si="10"/>
        <v>2102.96</v>
      </c>
      <c r="E186" s="129">
        <v>220</v>
      </c>
      <c r="F186" s="79">
        <f t="shared" si="11"/>
        <v>9.56</v>
      </c>
    </row>
    <row r="187" spans="1:6" ht="10.5" customHeight="1">
      <c r="A187" s="127">
        <v>40940</v>
      </c>
      <c r="B187" s="128">
        <v>2102.96</v>
      </c>
      <c r="C187" s="237">
        <v>1</v>
      </c>
      <c r="D187" s="232">
        <f t="shared" si="10"/>
        <v>2102.96</v>
      </c>
      <c r="E187" s="129">
        <v>220</v>
      </c>
      <c r="F187" s="79">
        <f t="shared" si="11"/>
        <v>9.56</v>
      </c>
    </row>
    <row r="188" spans="1:6" ht="10.5" customHeight="1">
      <c r="A188" s="127">
        <v>40969</v>
      </c>
      <c r="B188" s="128">
        <v>2102.96</v>
      </c>
      <c r="C188" s="237">
        <v>1</v>
      </c>
      <c r="D188" s="232">
        <f t="shared" si="10"/>
        <v>2102.96</v>
      </c>
      <c r="E188" s="129">
        <v>220</v>
      </c>
      <c r="F188" s="79">
        <f t="shared" si="11"/>
        <v>9.56</v>
      </c>
    </row>
    <row r="189" spans="1:6" ht="10.5" customHeight="1">
      <c r="A189" s="127">
        <v>41000</v>
      </c>
      <c r="B189" s="128">
        <v>2102.96</v>
      </c>
      <c r="C189" s="237">
        <v>1</v>
      </c>
      <c r="D189" s="232">
        <f t="shared" si="10"/>
        <v>2102.96</v>
      </c>
      <c r="E189" s="129">
        <v>220</v>
      </c>
      <c r="F189" s="79">
        <f t="shared" si="11"/>
        <v>9.56</v>
      </c>
    </row>
    <row r="190" spans="1:6" ht="10.5" customHeight="1">
      <c r="A190" s="127">
        <v>41030</v>
      </c>
      <c r="B190" s="128">
        <v>2102.96</v>
      </c>
      <c r="C190" s="237">
        <v>1.0745</v>
      </c>
      <c r="D190" s="232">
        <f t="shared" si="10"/>
        <v>2259.63</v>
      </c>
      <c r="E190" s="129">
        <v>220</v>
      </c>
      <c r="F190" s="79">
        <f t="shared" si="11"/>
        <v>10.27</v>
      </c>
    </row>
    <row r="191" spans="1:6" ht="10.5" customHeight="1">
      <c r="A191" s="127">
        <v>41061</v>
      </c>
      <c r="B191" s="128">
        <v>2259.63</v>
      </c>
      <c r="C191" s="237">
        <v>1</v>
      </c>
      <c r="D191" s="232">
        <f t="shared" si="10"/>
        <v>2259.63</v>
      </c>
      <c r="E191" s="129">
        <v>220</v>
      </c>
      <c r="F191" s="79">
        <f t="shared" si="11"/>
        <v>10.27</v>
      </c>
    </row>
    <row r="192" spans="1:6" ht="10.5" customHeight="1">
      <c r="A192" s="127">
        <v>41091</v>
      </c>
      <c r="B192" s="128">
        <v>2259.63</v>
      </c>
      <c r="C192" s="237">
        <v>1</v>
      </c>
      <c r="D192" s="232">
        <f t="shared" si="10"/>
        <v>2259.63</v>
      </c>
      <c r="E192" s="129">
        <v>220</v>
      </c>
      <c r="F192" s="79">
        <f t="shared" si="11"/>
        <v>10.27</v>
      </c>
    </row>
    <row r="193" spans="1:6" ht="10.5" customHeight="1">
      <c r="A193" s="127">
        <v>41122</v>
      </c>
      <c r="B193" s="128">
        <v>2259.63</v>
      </c>
      <c r="C193" s="237">
        <v>1</v>
      </c>
      <c r="D193" s="232">
        <f t="shared" si="10"/>
        <v>2259.63</v>
      </c>
      <c r="E193" s="129">
        <v>220</v>
      </c>
      <c r="F193" s="79">
        <f t="shared" si="11"/>
        <v>10.27</v>
      </c>
    </row>
    <row r="194" spans="1:6" ht="10.5" customHeight="1">
      <c r="A194" s="127">
        <v>41153</v>
      </c>
      <c r="B194" s="128">
        <v>2259.63</v>
      </c>
      <c r="C194" s="237">
        <v>1</v>
      </c>
      <c r="D194" s="232">
        <f t="shared" si="10"/>
        <v>2259.63</v>
      </c>
      <c r="E194" s="129">
        <v>220</v>
      </c>
      <c r="F194" s="79">
        <f t="shared" si="11"/>
        <v>10.27</v>
      </c>
    </row>
    <row r="195" spans="1:6" ht="10.5" customHeight="1">
      <c r="A195" s="127">
        <v>41183</v>
      </c>
      <c r="B195" s="128">
        <v>2259.63</v>
      </c>
      <c r="C195" s="237">
        <v>1</v>
      </c>
      <c r="D195" s="232">
        <f t="shared" si="10"/>
        <v>2259.63</v>
      </c>
      <c r="E195" s="129">
        <v>220</v>
      </c>
      <c r="F195" s="79">
        <f t="shared" si="11"/>
        <v>10.27</v>
      </c>
    </row>
    <row r="196" spans="1:6" ht="10.5" customHeight="1">
      <c r="A196" s="127">
        <v>41214</v>
      </c>
      <c r="B196" s="128">
        <v>2259.63</v>
      </c>
      <c r="C196" s="237">
        <v>1</v>
      </c>
      <c r="D196" s="232">
        <f t="shared" si="10"/>
        <v>2259.63</v>
      </c>
      <c r="E196" s="129">
        <v>220</v>
      </c>
      <c r="F196" s="79">
        <f t="shared" si="11"/>
        <v>10.27</v>
      </c>
    </row>
    <row r="197" spans="1:6" ht="10.5" customHeight="1">
      <c r="A197" s="127">
        <v>41244</v>
      </c>
      <c r="B197" s="128">
        <v>2259.63</v>
      </c>
      <c r="C197" s="237">
        <v>1</v>
      </c>
      <c r="D197" s="232">
        <f t="shared" si="10"/>
        <v>2259.63</v>
      </c>
      <c r="E197" s="129">
        <v>220</v>
      </c>
      <c r="F197" s="79">
        <f t="shared" si="11"/>
        <v>10.27</v>
      </c>
    </row>
    <row r="198" spans="1:6" ht="10.5" customHeight="1">
      <c r="A198" s="127">
        <v>41275</v>
      </c>
      <c r="B198" s="128">
        <v>2259.63</v>
      </c>
      <c r="C198" s="237">
        <v>1</v>
      </c>
      <c r="D198" s="232">
        <f t="shared" si="10"/>
        <v>2259.63</v>
      </c>
      <c r="E198" s="129">
        <v>220</v>
      </c>
      <c r="F198" s="79">
        <f t="shared" si="11"/>
        <v>10.27</v>
      </c>
    </row>
    <row r="199" spans="1:6" ht="10.5" customHeight="1">
      <c r="A199" s="236">
        <v>41306</v>
      </c>
      <c r="B199" s="232">
        <v>2259.63</v>
      </c>
      <c r="C199" s="237">
        <v>1</v>
      </c>
      <c r="D199" s="232">
        <f>B199*C199</f>
        <v>2259.63</v>
      </c>
      <c r="E199" s="129">
        <v>220</v>
      </c>
      <c r="F199" s="209">
        <f>D199/E199</f>
        <v>10.27</v>
      </c>
    </row>
    <row r="200" spans="1:6" ht="10.5" customHeight="1">
      <c r="A200" s="127">
        <v>41334</v>
      </c>
      <c r="B200" s="128">
        <v>2259.63</v>
      </c>
      <c r="C200" s="237">
        <v>1</v>
      </c>
      <c r="D200" s="232">
        <f>B200*C200</f>
        <v>2259.63</v>
      </c>
      <c r="E200" s="129">
        <v>220</v>
      </c>
      <c r="F200" s="79">
        <f>D200/E200</f>
        <v>10.27</v>
      </c>
    </row>
    <row r="201" spans="1:6" ht="10.5" customHeight="1">
      <c r="A201" s="127">
        <v>41365</v>
      </c>
      <c r="B201" s="128">
        <v>2259.63</v>
      </c>
      <c r="C201" s="237">
        <v>1</v>
      </c>
      <c r="D201" s="232">
        <f>B201*C201</f>
        <v>2259.63</v>
      </c>
      <c r="E201" s="129">
        <v>220</v>
      </c>
      <c r="F201" s="79">
        <f>D201/E201</f>
        <v>10.27</v>
      </c>
    </row>
    <row r="202" spans="1:6" ht="10.5" customHeight="1">
      <c r="A202" s="127">
        <v>41395</v>
      </c>
      <c r="B202" s="128">
        <f>D201</f>
        <v>2259.63</v>
      </c>
      <c r="C202" s="237">
        <v>1.0899</v>
      </c>
      <c r="D202" s="232">
        <f aca="true" t="shared" si="12" ref="D202:D222">B202*C202</f>
        <v>2462.77</v>
      </c>
      <c r="E202" s="129">
        <v>220</v>
      </c>
      <c r="F202" s="79">
        <f aca="true" t="shared" si="13" ref="F202:F222">D202/E202</f>
        <v>11.19</v>
      </c>
    </row>
    <row r="203" spans="1:6" ht="10.5" customHeight="1">
      <c r="A203" s="127">
        <v>41426</v>
      </c>
      <c r="B203" s="128">
        <f>D202</f>
        <v>2462.77</v>
      </c>
      <c r="C203" s="237">
        <v>1</v>
      </c>
      <c r="D203" s="232">
        <f t="shared" si="12"/>
        <v>2462.77</v>
      </c>
      <c r="E203" s="129">
        <v>220</v>
      </c>
      <c r="F203" s="79">
        <f t="shared" si="13"/>
        <v>11.19</v>
      </c>
    </row>
    <row r="204" spans="1:6" ht="10.5" customHeight="1">
      <c r="A204" s="127">
        <v>41456</v>
      </c>
      <c r="B204" s="128">
        <f aca="true" t="shared" si="14" ref="B204:B222">D203</f>
        <v>2462.77</v>
      </c>
      <c r="C204" s="237">
        <v>1</v>
      </c>
      <c r="D204" s="232">
        <f t="shared" si="12"/>
        <v>2462.77</v>
      </c>
      <c r="E204" s="129">
        <v>220</v>
      </c>
      <c r="F204" s="79">
        <f t="shared" si="13"/>
        <v>11.19</v>
      </c>
    </row>
    <row r="205" spans="1:6" ht="10.5" customHeight="1">
      <c r="A205" s="127">
        <v>41487</v>
      </c>
      <c r="B205" s="128">
        <f t="shared" si="14"/>
        <v>2462.77</v>
      </c>
      <c r="C205" s="237">
        <v>1</v>
      </c>
      <c r="D205" s="232">
        <f t="shared" si="12"/>
        <v>2462.77</v>
      </c>
      <c r="E205" s="129">
        <v>220</v>
      </c>
      <c r="F205" s="79">
        <f t="shared" si="13"/>
        <v>11.19</v>
      </c>
    </row>
    <row r="206" spans="1:6" ht="10.5" customHeight="1">
      <c r="A206" s="127">
        <v>41518</v>
      </c>
      <c r="B206" s="128">
        <f t="shared" si="14"/>
        <v>2462.77</v>
      </c>
      <c r="C206" s="237">
        <v>1</v>
      </c>
      <c r="D206" s="232">
        <f t="shared" si="12"/>
        <v>2462.77</v>
      </c>
      <c r="E206" s="129">
        <v>220</v>
      </c>
      <c r="F206" s="79">
        <f t="shared" si="13"/>
        <v>11.19</v>
      </c>
    </row>
    <row r="207" spans="1:6" ht="10.5" customHeight="1">
      <c r="A207" s="127">
        <v>41548</v>
      </c>
      <c r="B207" s="128">
        <f t="shared" si="14"/>
        <v>2462.77</v>
      </c>
      <c r="C207" s="237">
        <v>1</v>
      </c>
      <c r="D207" s="232">
        <f t="shared" si="12"/>
        <v>2462.77</v>
      </c>
      <c r="E207" s="129">
        <v>220</v>
      </c>
      <c r="F207" s="79">
        <f t="shared" si="13"/>
        <v>11.19</v>
      </c>
    </row>
    <row r="208" spans="1:6" ht="10.5" customHeight="1">
      <c r="A208" s="127">
        <v>41579</v>
      </c>
      <c r="B208" s="128">
        <f t="shared" si="14"/>
        <v>2462.77</v>
      </c>
      <c r="C208" s="237">
        <v>1</v>
      </c>
      <c r="D208" s="232">
        <f t="shared" si="12"/>
        <v>2462.77</v>
      </c>
      <c r="E208" s="129">
        <v>220</v>
      </c>
      <c r="F208" s="79">
        <f t="shared" si="13"/>
        <v>11.19</v>
      </c>
    </row>
    <row r="209" spans="1:6" ht="10.5" customHeight="1">
      <c r="A209" s="127">
        <v>41609</v>
      </c>
      <c r="B209" s="128">
        <f t="shared" si="14"/>
        <v>2462.77</v>
      </c>
      <c r="C209" s="237">
        <v>1</v>
      </c>
      <c r="D209" s="232">
        <f t="shared" si="12"/>
        <v>2462.77</v>
      </c>
      <c r="E209" s="129">
        <v>220</v>
      </c>
      <c r="F209" s="79">
        <f t="shared" si="13"/>
        <v>11.19</v>
      </c>
    </row>
    <row r="210" spans="1:6" ht="10.5" customHeight="1">
      <c r="A210" s="127">
        <v>41640</v>
      </c>
      <c r="B210" s="128">
        <f t="shared" si="14"/>
        <v>2462.77</v>
      </c>
      <c r="C210" s="237">
        <v>1</v>
      </c>
      <c r="D210" s="232">
        <f t="shared" si="12"/>
        <v>2462.77</v>
      </c>
      <c r="E210" s="129">
        <v>220</v>
      </c>
      <c r="F210" s="79">
        <f t="shared" si="13"/>
        <v>11.19</v>
      </c>
    </row>
    <row r="211" spans="1:6" ht="10.5" customHeight="1">
      <c r="A211" s="127">
        <v>41671</v>
      </c>
      <c r="B211" s="128">
        <f t="shared" si="14"/>
        <v>2462.77</v>
      </c>
      <c r="C211" s="237">
        <v>1</v>
      </c>
      <c r="D211" s="232">
        <f t="shared" si="12"/>
        <v>2462.77</v>
      </c>
      <c r="E211" s="129">
        <v>220</v>
      </c>
      <c r="F211" s="79">
        <f t="shared" si="13"/>
        <v>11.19</v>
      </c>
    </row>
    <row r="212" spans="1:6" ht="10.5" customHeight="1">
      <c r="A212" s="127">
        <v>41699</v>
      </c>
      <c r="B212" s="128">
        <f t="shared" si="14"/>
        <v>2462.77</v>
      </c>
      <c r="C212" s="237">
        <v>1</v>
      </c>
      <c r="D212" s="232">
        <f t="shared" si="12"/>
        <v>2462.77</v>
      </c>
      <c r="E212" s="129">
        <v>220</v>
      </c>
      <c r="F212" s="79">
        <f t="shared" si="13"/>
        <v>11.19</v>
      </c>
    </row>
    <row r="213" spans="1:6" ht="10.5" customHeight="1">
      <c r="A213" s="127">
        <v>41730</v>
      </c>
      <c r="B213" s="128">
        <f t="shared" si="14"/>
        <v>2462.77</v>
      </c>
      <c r="C213" s="237">
        <v>1</v>
      </c>
      <c r="D213" s="232">
        <f t="shared" si="12"/>
        <v>2462.77</v>
      </c>
      <c r="E213" s="129">
        <v>220</v>
      </c>
      <c r="F213" s="79">
        <f t="shared" si="13"/>
        <v>11.19</v>
      </c>
    </row>
    <row r="214" spans="1:6" ht="10.5" customHeight="1">
      <c r="A214" s="127">
        <v>41760</v>
      </c>
      <c r="B214" s="128">
        <f t="shared" si="14"/>
        <v>2462.77</v>
      </c>
      <c r="C214" s="237">
        <v>1.0732</v>
      </c>
      <c r="D214" s="232">
        <f t="shared" si="12"/>
        <v>2643.04</v>
      </c>
      <c r="E214" s="129">
        <v>220</v>
      </c>
      <c r="F214" s="79">
        <f t="shared" si="13"/>
        <v>12.01</v>
      </c>
    </row>
    <row r="215" spans="1:6" ht="10.5" customHeight="1">
      <c r="A215" s="127">
        <v>41791</v>
      </c>
      <c r="B215" s="128">
        <f t="shared" si="14"/>
        <v>2643.04</v>
      </c>
      <c r="C215" s="237">
        <v>1</v>
      </c>
      <c r="D215" s="232">
        <f t="shared" si="12"/>
        <v>2643.04</v>
      </c>
      <c r="E215" s="129">
        <v>220</v>
      </c>
      <c r="F215" s="79">
        <f t="shared" si="13"/>
        <v>12.01</v>
      </c>
    </row>
    <row r="216" spans="1:6" ht="10.5" customHeight="1">
      <c r="A216" s="127">
        <v>41821</v>
      </c>
      <c r="B216" s="128">
        <f t="shared" si="14"/>
        <v>2643.04</v>
      </c>
      <c r="C216" s="237">
        <v>1</v>
      </c>
      <c r="D216" s="232">
        <f t="shared" si="12"/>
        <v>2643.04</v>
      </c>
      <c r="E216" s="129">
        <v>220</v>
      </c>
      <c r="F216" s="79">
        <f t="shared" si="13"/>
        <v>12.01</v>
      </c>
    </row>
    <row r="217" spans="1:6" ht="10.5" customHeight="1">
      <c r="A217" s="127">
        <v>41852</v>
      </c>
      <c r="B217" s="128">
        <f t="shared" si="14"/>
        <v>2643.04</v>
      </c>
      <c r="C217" s="237">
        <v>1</v>
      </c>
      <c r="D217" s="232">
        <f t="shared" si="12"/>
        <v>2643.04</v>
      </c>
      <c r="E217" s="129">
        <v>220</v>
      </c>
      <c r="F217" s="79">
        <f t="shared" si="13"/>
        <v>12.01</v>
      </c>
    </row>
    <row r="218" spans="1:6" ht="10.5" customHeight="1">
      <c r="A218" s="127">
        <v>41883</v>
      </c>
      <c r="B218" s="128">
        <f t="shared" si="14"/>
        <v>2643.04</v>
      </c>
      <c r="C218" s="237">
        <v>1</v>
      </c>
      <c r="D218" s="232">
        <f t="shared" si="12"/>
        <v>2643.04</v>
      </c>
      <c r="E218" s="129">
        <v>220</v>
      </c>
      <c r="F218" s="79">
        <f t="shared" si="13"/>
        <v>12.01</v>
      </c>
    </row>
    <row r="219" spans="1:6" ht="10.5" customHeight="1">
      <c r="A219" s="127">
        <v>41913</v>
      </c>
      <c r="B219" s="128">
        <f t="shared" si="14"/>
        <v>2643.04</v>
      </c>
      <c r="C219" s="237">
        <v>1</v>
      </c>
      <c r="D219" s="232">
        <f t="shared" si="12"/>
        <v>2643.04</v>
      </c>
      <c r="E219" s="129">
        <v>220</v>
      </c>
      <c r="F219" s="79">
        <f t="shared" si="13"/>
        <v>12.01</v>
      </c>
    </row>
    <row r="220" spans="1:6" ht="10.5" customHeight="1">
      <c r="A220" s="127">
        <v>41944</v>
      </c>
      <c r="B220" s="128">
        <f t="shared" si="14"/>
        <v>2643.04</v>
      </c>
      <c r="C220" s="237">
        <v>1</v>
      </c>
      <c r="D220" s="232">
        <f t="shared" si="12"/>
        <v>2643.04</v>
      </c>
      <c r="E220" s="129">
        <v>220</v>
      </c>
      <c r="F220" s="79">
        <f t="shared" si="13"/>
        <v>12.01</v>
      </c>
    </row>
    <row r="221" spans="1:6" ht="10.5" customHeight="1">
      <c r="A221" s="127">
        <v>41974</v>
      </c>
      <c r="B221" s="128">
        <f t="shared" si="14"/>
        <v>2643.04</v>
      </c>
      <c r="C221" s="237">
        <v>1</v>
      </c>
      <c r="D221" s="232">
        <f t="shared" si="12"/>
        <v>2643.04</v>
      </c>
      <c r="E221" s="129">
        <v>220</v>
      </c>
      <c r="F221" s="79">
        <f t="shared" si="13"/>
        <v>12.01</v>
      </c>
    </row>
    <row r="222" spans="1:6" ht="10.5" customHeight="1">
      <c r="A222" s="127">
        <v>42005</v>
      </c>
      <c r="B222" s="128">
        <f t="shared" si="14"/>
        <v>2643.04</v>
      </c>
      <c r="C222" s="237">
        <v>1</v>
      </c>
      <c r="D222" s="232">
        <f t="shared" si="12"/>
        <v>2643.04</v>
      </c>
      <c r="E222" s="129">
        <v>220</v>
      </c>
      <c r="F222" s="79">
        <f t="shared" si="13"/>
        <v>12.01</v>
      </c>
    </row>
    <row r="225" spans="4:5" ht="11.25" customHeight="1">
      <c r="D225" s="49"/>
      <c r="E225" s="49" t="s">
        <v>214</v>
      </c>
    </row>
    <row r="226" ht="11.25" customHeight="1">
      <c r="D226" s="259" t="s">
        <v>215</v>
      </c>
    </row>
  </sheetData>
  <sheetProtection/>
  <hyperlinks>
    <hyperlink ref="D226" r:id="rId1" display="www.sentenca.com.br"/>
  </hyperlinks>
  <printOptions/>
  <pageMargins left="1.6929133858267718" right="0.5118110236220472" top="0.9055118110236221" bottom="0.5905511811023623" header="0.31496062992125984" footer="0.31496062992125984"/>
  <pageSetup horizontalDpi="600" verticalDpi="600" orientation="portrait" paperSize="9" r:id="rId2"/>
  <headerFooter>
    <oddHeader>&amp;R
Anexo: 01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U13" sqref="U13"/>
    </sheetView>
  </sheetViews>
  <sheetFormatPr defaultColWidth="13.33203125" defaultRowHeight="10.5"/>
  <cols>
    <col min="1" max="1" width="8.66015625" style="4" customWidth="1"/>
    <col min="2" max="2" width="9.83203125" style="4" customWidth="1"/>
    <col min="3" max="3" width="10.66015625" style="4" customWidth="1"/>
    <col min="4" max="4" width="10.5" style="4" customWidth="1"/>
    <col min="5" max="5" width="10.66015625" style="4" customWidth="1"/>
    <col min="6" max="6" width="9.83203125" style="4" customWidth="1"/>
    <col min="7" max="7" width="11.83203125" style="4" customWidth="1"/>
    <col min="8" max="8" width="13.83203125" style="4" customWidth="1"/>
    <col min="9" max="9" width="12" style="4" customWidth="1"/>
    <col min="10" max="10" width="11.66015625" style="4" customWidth="1"/>
    <col min="11" max="11" width="13.33203125" style="4" customWidth="1"/>
    <col min="12" max="12" width="12.83203125" style="4" customWidth="1"/>
    <col min="13" max="13" width="13.33203125" style="4" customWidth="1"/>
    <col min="14" max="14" width="12.16015625" style="4" customWidth="1"/>
    <col min="15" max="15" width="13.33203125" style="4" customWidth="1"/>
    <col min="16" max="16" width="5.66015625" style="4" customWidth="1"/>
    <col min="17" max="17" width="3.5" style="4" customWidth="1"/>
    <col min="18" max="16384" width="13.33203125" style="4" customWidth="1"/>
  </cols>
  <sheetData>
    <row r="1" spans="1:4" s="258" customFormat="1" ht="14.25" customHeight="1">
      <c r="A1" s="257" t="s">
        <v>220</v>
      </c>
      <c r="B1" s="257"/>
      <c r="C1" s="257"/>
      <c r="D1" s="257"/>
    </row>
    <row r="2" spans="1:4" s="50" customFormat="1" ht="10.5" customHeight="1">
      <c r="A2" s="49"/>
      <c r="B2" s="111"/>
      <c r="C2" s="49"/>
      <c r="D2" s="49"/>
    </row>
    <row r="3" spans="1:4" s="50" customFormat="1" ht="10.5" customHeight="1">
      <c r="A3" s="49"/>
      <c r="B3" s="111"/>
      <c r="C3" s="49"/>
      <c r="D3" s="49"/>
    </row>
    <row r="4" s="226" customFormat="1" ht="10.5">
      <c r="A4" s="247" t="s">
        <v>194</v>
      </c>
    </row>
    <row r="5" s="36" customFormat="1" ht="10.5"/>
    <row r="6" spans="1:3" s="36" customFormat="1" ht="10.5">
      <c r="A6" s="81" t="s">
        <v>216</v>
      </c>
      <c r="C6" s="240"/>
    </row>
    <row r="7" spans="1:3" s="9" customFormat="1" ht="10.5">
      <c r="A7" s="81" t="s">
        <v>217</v>
      </c>
      <c r="C7" s="226"/>
    </row>
    <row r="8" spans="1:3" s="9" customFormat="1" ht="10.5">
      <c r="A8" s="106" t="s">
        <v>218</v>
      </c>
      <c r="C8" s="226"/>
    </row>
    <row r="9" s="9" customFormat="1" ht="10.5">
      <c r="A9" s="106" t="s">
        <v>175</v>
      </c>
    </row>
    <row r="10" s="9" customFormat="1" ht="10.5">
      <c r="A10" s="106" t="s">
        <v>176</v>
      </c>
    </row>
    <row r="11" ht="13.5" customHeight="1" thickBot="1"/>
    <row r="12" spans="1:15" ht="12" thickBot="1" thickTop="1">
      <c r="A12" s="42" t="s">
        <v>2</v>
      </c>
      <c r="B12" s="38" t="s">
        <v>3</v>
      </c>
      <c r="C12" s="38" t="s">
        <v>4</v>
      </c>
      <c r="D12" s="38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8" t="s">
        <v>35</v>
      </c>
      <c r="K12" s="38" t="s">
        <v>36</v>
      </c>
      <c r="L12" s="38" t="s">
        <v>37</v>
      </c>
      <c r="M12" s="38" t="s">
        <v>38</v>
      </c>
      <c r="N12" s="38" t="s">
        <v>39</v>
      </c>
      <c r="O12" s="38" t="s">
        <v>50</v>
      </c>
    </row>
    <row r="13" ht="12" thickBot="1" thickTop="1">
      <c r="A13" s="43"/>
    </row>
    <row r="14" spans="1:15" ht="11.25" thickTop="1">
      <c r="A14" s="14" t="s">
        <v>0</v>
      </c>
      <c r="B14" s="3" t="s">
        <v>17</v>
      </c>
      <c r="C14" s="3" t="s">
        <v>30</v>
      </c>
      <c r="D14" s="3" t="s">
        <v>17</v>
      </c>
      <c r="E14" s="3" t="s">
        <v>17</v>
      </c>
      <c r="F14" s="3" t="s">
        <v>47</v>
      </c>
      <c r="G14" s="3" t="s">
        <v>40</v>
      </c>
      <c r="H14" s="3" t="s">
        <v>31</v>
      </c>
      <c r="I14" s="3" t="s">
        <v>32</v>
      </c>
      <c r="J14" s="3" t="s">
        <v>33</v>
      </c>
      <c r="K14" s="7" t="s">
        <v>30</v>
      </c>
      <c r="L14" s="7" t="s">
        <v>13</v>
      </c>
      <c r="M14" s="7" t="s">
        <v>102</v>
      </c>
      <c r="N14" s="159" t="s">
        <v>42</v>
      </c>
      <c r="O14" s="8" t="s">
        <v>13</v>
      </c>
    </row>
    <row r="15" spans="1:15" ht="10.5">
      <c r="A15" s="15"/>
      <c r="B15" s="155" t="s">
        <v>111</v>
      </c>
      <c r="C15" s="155" t="s">
        <v>110</v>
      </c>
      <c r="D15" s="155" t="s">
        <v>76</v>
      </c>
      <c r="E15" s="155" t="s">
        <v>106</v>
      </c>
      <c r="F15" s="155" t="s">
        <v>17</v>
      </c>
      <c r="G15" s="5" t="s">
        <v>41</v>
      </c>
      <c r="H15" s="5"/>
      <c r="I15" s="86" t="s">
        <v>114</v>
      </c>
      <c r="J15" s="5" t="s">
        <v>34</v>
      </c>
      <c r="K15" s="155" t="s">
        <v>25</v>
      </c>
      <c r="L15" s="10" t="s">
        <v>25</v>
      </c>
      <c r="M15" s="10" t="s">
        <v>103</v>
      </c>
      <c r="N15" s="10" t="s">
        <v>27</v>
      </c>
      <c r="O15" s="11" t="s">
        <v>25</v>
      </c>
    </row>
    <row r="16" spans="1:15" ht="10.5">
      <c r="A16" s="15"/>
      <c r="B16" s="155" t="s">
        <v>112</v>
      </c>
      <c r="C16" s="155" t="s">
        <v>75</v>
      </c>
      <c r="D16" s="5"/>
      <c r="E16" s="5"/>
      <c r="F16" s="5"/>
      <c r="G16" s="155" t="s">
        <v>113</v>
      </c>
      <c r="H16" s="5"/>
      <c r="I16" s="68">
        <v>0.4</v>
      </c>
      <c r="J16" s="155" t="s">
        <v>119</v>
      </c>
      <c r="K16" s="155" t="s">
        <v>26</v>
      </c>
      <c r="L16" s="10" t="s">
        <v>26</v>
      </c>
      <c r="M16" s="160" t="s">
        <v>104</v>
      </c>
      <c r="N16" s="10" t="s">
        <v>1</v>
      </c>
      <c r="O16" s="11" t="s">
        <v>28</v>
      </c>
    </row>
    <row r="17" spans="1:15" ht="10.5">
      <c r="A17" s="15"/>
      <c r="B17" s="155"/>
      <c r="C17" s="155" t="s">
        <v>69</v>
      </c>
      <c r="D17" s="5"/>
      <c r="E17" s="5"/>
      <c r="F17" s="5"/>
      <c r="G17" s="155" t="s">
        <v>120</v>
      </c>
      <c r="H17" s="5"/>
      <c r="I17" s="5"/>
      <c r="J17" s="5"/>
      <c r="K17" s="177">
        <v>42036</v>
      </c>
      <c r="L17" s="10" t="s">
        <v>29</v>
      </c>
      <c r="M17" s="64" t="s">
        <v>105</v>
      </c>
      <c r="N17" s="10"/>
      <c r="O17" s="157" t="s">
        <v>101</v>
      </c>
    </row>
    <row r="18" spans="1:15" ht="10.5">
      <c r="A18" s="15"/>
      <c r="B18" s="155"/>
      <c r="C18" s="155" t="s">
        <v>73</v>
      </c>
      <c r="D18" s="5"/>
      <c r="E18" s="5"/>
      <c r="F18" s="5"/>
      <c r="G18" s="5"/>
      <c r="H18" s="5"/>
      <c r="I18" s="5"/>
      <c r="J18" s="5"/>
      <c r="K18" s="10"/>
      <c r="L18" s="156">
        <v>42036</v>
      </c>
      <c r="M18" s="162" t="s">
        <v>185</v>
      </c>
      <c r="N18" s="10"/>
      <c r="O18" s="158">
        <v>42036</v>
      </c>
    </row>
    <row r="19" spans="1:15" ht="12.75" customHeight="1" thickBot="1">
      <c r="A19" s="66"/>
      <c r="B19" s="13"/>
      <c r="C19" s="13"/>
      <c r="D19" s="13" t="s">
        <v>12</v>
      </c>
      <c r="E19" s="13"/>
      <c r="F19" s="13"/>
      <c r="G19" s="13"/>
      <c r="H19" s="13" t="s">
        <v>48</v>
      </c>
      <c r="I19" s="13" t="s">
        <v>49</v>
      </c>
      <c r="J19" s="164" t="s">
        <v>115</v>
      </c>
      <c r="K19" s="60"/>
      <c r="L19" s="167" t="s">
        <v>116</v>
      </c>
      <c r="M19" s="161">
        <v>42036</v>
      </c>
      <c r="N19" s="164" t="s">
        <v>118</v>
      </c>
      <c r="O19" s="165" t="s">
        <v>117</v>
      </c>
    </row>
    <row r="20" spans="1:15" ht="11.25" thickTop="1">
      <c r="A20" s="65"/>
      <c r="K20" s="2"/>
      <c r="L20" s="2"/>
      <c r="M20" s="2"/>
      <c r="N20" s="2"/>
      <c r="O20" s="2"/>
    </row>
    <row r="21" spans="1:16" ht="10.5">
      <c r="A21" s="44">
        <v>41306</v>
      </c>
      <c r="B21" s="45">
        <f>'01'!B199</f>
        <v>2259.63</v>
      </c>
      <c r="C21" s="166">
        <f>'01'!C199</f>
        <v>1</v>
      </c>
      <c r="D21" s="45">
        <f>B21*C21</f>
        <v>2259.63</v>
      </c>
      <c r="E21" s="45">
        <f>D21/30*25</f>
        <v>1883.03</v>
      </c>
      <c r="F21" s="45">
        <v>0</v>
      </c>
      <c r="G21" s="45">
        <v>0</v>
      </c>
      <c r="H21" s="45">
        <f>SUM(E21:G21)</f>
        <v>1883.03</v>
      </c>
      <c r="I21" s="45">
        <f>H21*11.2%</f>
        <v>210.9</v>
      </c>
      <c r="J21" s="45">
        <f aca="true" t="shared" si="0" ref="J21:J33">H21+I21</f>
        <v>2093.93</v>
      </c>
      <c r="K21" s="178">
        <f>Plan1!J49</f>
        <v>1.01140706</v>
      </c>
      <c r="L21" s="61">
        <f aca="true" t="shared" si="1" ref="L21:L33">J21*K21</f>
        <v>2117.82</v>
      </c>
      <c r="M21" s="63">
        <f>(1/30*11)+4+12+1</f>
        <v>17.37</v>
      </c>
      <c r="N21" s="62">
        <f aca="true" t="shared" si="2" ref="N21:N33">L21*M21%</f>
        <v>367.87</v>
      </c>
      <c r="O21" s="62">
        <f aca="true" t="shared" si="3" ref="O21:O33">L21+N21</f>
        <v>2485.69</v>
      </c>
      <c r="P21" s="85"/>
    </row>
    <row r="22" spans="1:16" ht="10.5">
      <c r="A22" s="44">
        <v>41334</v>
      </c>
      <c r="B22" s="45">
        <f>'01'!B200</f>
        <v>2259.63</v>
      </c>
      <c r="C22" s="166">
        <f>'01'!C200</f>
        <v>1</v>
      </c>
      <c r="D22" s="45">
        <f>B22*C22</f>
        <v>2259.63</v>
      </c>
      <c r="E22" s="45">
        <f>D22</f>
        <v>2259.63</v>
      </c>
      <c r="F22" s="45">
        <v>0</v>
      </c>
      <c r="G22" s="45">
        <v>0</v>
      </c>
      <c r="H22" s="45">
        <f>SUM(E22:G22)</f>
        <v>2259.63</v>
      </c>
      <c r="I22" s="45">
        <f aca="true" t="shared" si="4" ref="I22:I32">H22*11.2%</f>
        <v>253.08</v>
      </c>
      <c r="J22" s="45">
        <f t="shared" si="0"/>
        <v>2512.71</v>
      </c>
      <c r="K22" s="178">
        <f>Plan1!J50</f>
        <v>1.01140706</v>
      </c>
      <c r="L22" s="61">
        <f t="shared" si="1"/>
        <v>2541.37</v>
      </c>
      <c r="M22" s="63">
        <f aca="true" t="shared" si="5" ref="M22:M27">M21</f>
        <v>17.37</v>
      </c>
      <c r="N22" s="62">
        <f t="shared" si="2"/>
        <v>441.44</v>
      </c>
      <c r="O22" s="62">
        <f t="shared" si="3"/>
        <v>2982.81</v>
      </c>
      <c r="P22" s="85"/>
    </row>
    <row r="23" spans="1:16" ht="10.5">
      <c r="A23" s="44">
        <v>41365</v>
      </c>
      <c r="B23" s="45">
        <f>'01'!B201</f>
        <v>2259.63</v>
      </c>
      <c r="C23" s="166">
        <f>'01'!C201</f>
        <v>1</v>
      </c>
      <c r="D23" s="45">
        <f>B23*C23</f>
        <v>2259.63</v>
      </c>
      <c r="E23" s="45">
        <f>D23</f>
        <v>2259.63</v>
      </c>
      <c r="F23" s="45">
        <v>0</v>
      </c>
      <c r="G23" s="45">
        <v>0</v>
      </c>
      <c r="H23" s="45">
        <f>SUM(E23:G23)</f>
        <v>2259.63</v>
      </c>
      <c r="I23" s="45">
        <f t="shared" si="4"/>
        <v>253.08</v>
      </c>
      <c r="J23" s="45">
        <f t="shared" si="0"/>
        <v>2512.71</v>
      </c>
      <c r="K23" s="178">
        <f>Plan1!J51</f>
        <v>1.01140706</v>
      </c>
      <c r="L23" s="61">
        <f t="shared" si="1"/>
        <v>2541.37</v>
      </c>
      <c r="M23" s="63">
        <f t="shared" si="5"/>
        <v>17.37</v>
      </c>
      <c r="N23" s="62">
        <f t="shared" si="2"/>
        <v>441.44</v>
      </c>
      <c r="O23" s="62">
        <f t="shared" si="3"/>
        <v>2982.81</v>
      </c>
      <c r="P23" s="85"/>
    </row>
    <row r="24" spans="1:16" ht="10.5">
      <c r="A24" s="44">
        <v>41395</v>
      </c>
      <c r="B24" s="45">
        <f>'01'!B202</f>
        <v>2259.63</v>
      </c>
      <c r="C24" s="166">
        <f>'01'!C202</f>
        <v>1.0899</v>
      </c>
      <c r="D24" s="45">
        <f aca="true" t="shared" si="6" ref="D24:D33">B24*C24</f>
        <v>2462.77</v>
      </c>
      <c r="E24" s="45">
        <f>D24</f>
        <v>2462.77</v>
      </c>
      <c r="F24" s="45">
        <v>0</v>
      </c>
      <c r="G24" s="45">
        <v>0</v>
      </c>
      <c r="H24" s="45">
        <f>SUM(E24:G24)</f>
        <v>2462.77</v>
      </c>
      <c r="I24" s="45">
        <f t="shared" si="4"/>
        <v>275.83</v>
      </c>
      <c r="J24" s="45">
        <f t="shared" si="0"/>
        <v>2738.6</v>
      </c>
      <c r="K24" s="178">
        <f>Plan1!J52</f>
        <v>1.01140706</v>
      </c>
      <c r="L24" s="61">
        <f t="shared" si="1"/>
        <v>2769.84</v>
      </c>
      <c r="M24" s="63">
        <f t="shared" si="5"/>
        <v>17.37</v>
      </c>
      <c r="N24" s="62">
        <f t="shared" si="2"/>
        <v>481.12</v>
      </c>
      <c r="O24" s="62">
        <f t="shared" si="3"/>
        <v>3250.96</v>
      </c>
      <c r="P24" s="85"/>
    </row>
    <row r="25" spans="1:16" ht="10.5">
      <c r="A25" s="44">
        <v>41426</v>
      </c>
      <c r="B25" s="45">
        <f>'01'!B203</f>
        <v>2462.77</v>
      </c>
      <c r="C25" s="166">
        <f>'01'!C203</f>
        <v>1</v>
      </c>
      <c r="D25" s="45">
        <f t="shared" si="6"/>
        <v>2462.77</v>
      </c>
      <c r="E25" s="45">
        <f aca="true" t="shared" si="7" ref="E25:E32">D25</f>
        <v>2462.77</v>
      </c>
      <c r="F25" s="45">
        <v>0</v>
      </c>
      <c r="G25" s="45">
        <v>0</v>
      </c>
      <c r="H25" s="45">
        <f>SUM(E25:G25)</f>
        <v>2462.77</v>
      </c>
      <c r="I25" s="45">
        <f t="shared" si="4"/>
        <v>275.83</v>
      </c>
      <c r="J25" s="45">
        <f t="shared" si="0"/>
        <v>2738.6</v>
      </c>
      <c r="K25" s="178">
        <f>Plan1!J53</f>
        <v>1.01140706</v>
      </c>
      <c r="L25" s="61">
        <f t="shared" si="1"/>
        <v>2769.84</v>
      </c>
      <c r="M25" s="63">
        <f t="shared" si="5"/>
        <v>17.37</v>
      </c>
      <c r="N25" s="62">
        <f t="shared" si="2"/>
        <v>481.12</v>
      </c>
      <c r="O25" s="62">
        <f t="shared" si="3"/>
        <v>3250.96</v>
      </c>
      <c r="P25" s="85"/>
    </row>
    <row r="26" spans="1:16" ht="10.5">
      <c r="A26" s="44">
        <v>41456</v>
      </c>
      <c r="B26" s="45">
        <f>'01'!B204</f>
        <v>2462.77</v>
      </c>
      <c r="C26" s="166">
        <f>'01'!C204</f>
        <v>1</v>
      </c>
      <c r="D26" s="45">
        <f t="shared" si="6"/>
        <v>2462.77</v>
      </c>
      <c r="E26" s="45">
        <f t="shared" si="7"/>
        <v>2462.77</v>
      </c>
      <c r="F26" s="45">
        <v>0</v>
      </c>
      <c r="G26" s="45">
        <v>0</v>
      </c>
      <c r="H26" s="45">
        <f aca="true" t="shared" si="8" ref="H26:H33">SUM(E26:G26)</f>
        <v>2462.77</v>
      </c>
      <c r="I26" s="45">
        <f t="shared" si="4"/>
        <v>275.83</v>
      </c>
      <c r="J26" s="45">
        <f t="shared" si="0"/>
        <v>2738.6</v>
      </c>
      <c r="K26" s="178">
        <f>Plan1!J54</f>
        <v>1.01119572</v>
      </c>
      <c r="L26" s="61">
        <f t="shared" si="1"/>
        <v>2769.26</v>
      </c>
      <c r="M26" s="63">
        <f t="shared" si="5"/>
        <v>17.37</v>
      </c>
      <c r="N26" s="62">
        <f t="shared" si="2"/>
        <v>481.02</v>
      </c>
      <c r="O26" s="62">
        <f t="shared" si="3"/>
        <v>3250.28</v>
      </c>
      <c r="P26" s="85"/>
    </row>
    <row r="27" spans="1:16" ht="10.5">
      <c r="A27" s="44">
        <v>41487</v>
      </c>
      <c r="B27" s="45">
        <f>'01'!B205</f>
        <v>2462.77</v>
      </c>
      <c r="C27" s="166">
        <f>'01'!C205</f>
        <v>1</v>
      </c>
      <c r="D27" s="45">
        <f t="shared" si="6"/>
        <v>2462.77</v>
      </c>
      <c r="E27" s="45">
        <f t="shared" si="7"/>
        <v>2462.77</v>
      </c>
      <c r="F27" s="45">
        <v>0</v>
      </c>
      <c r="G27" s="45">
        <v>0</v>
      </c>
      <c r="H27" s="45">
        <f t="shared" si="8"/>
        <v>2462.77</v>
      </c>
      <c r="I27" s="45">
        <f t="shared" si="4"/>
        <v>275.83</v>
      </c>
      <c r="J27" s="45">
        <f t="shared" si="0"/>
        <v>2738.6</v>
      </c>
      <c r="K27" s="178">
        <f>Plan1!J55</f>
        <v>1.01119572</v>
      </c>
      <c r="L27" s="61">
        <f t="shared" si="1"/>
        <v>2769.26</v>
      </c>
      <c r="M27" s="63">
        <f t="shared" si="5"/>
        <v>17.37</v>
      </c>
      <c r="N27" s="62">
        <f t="shared" si="2"/>
        <v>481.02</v>
      </c>
      <c r="O27" s="62">
        <f t="shared" si="3"/>
        <v>3250.28</v>
      </c>
      <c r="P27" s="85"/>
    </row>
    <row r="28" spans="1:16" ht="10.5">
      <c r="A28" s="44">
        <v>41518</v>
      </c>
      <c r="B28" s="45">
        <f>'01'!B206</f>
        <v>2462.77</v>
      </c>
      <c r="C28" s="166">
        <f>'01'!C206</f>
        <v>1</v>
      </c>
      <c r="D28" s="45">
        <f t="shared" si="6"/>
        <v>2462.77</v>
      </c>
      <c r="E28" s="45">
        <f t="shared" si="7"/>
        <v>2462.77</v>
      </c>
      <c r="F28" s="45">
        <v>0</v>
      </c>
      <c r="G28" s="45">
        <v>0</v>
      </c>
      <c r="H28" s="45">
        <f t="shared" si="8"/>
        <v>2462.77</v>
      </c>
      <c r="I28" s="45">
        <f t="shared" si="4"/>
        <v>275.83</v>
      </c>
      <c r="J28" s="45">
        <f t="shared" si="0"/>
        <v>2738.6</v>
      </c>
      <c r="K28" s="178">
        <f>Plan1!J56</f>
        <v>1.01111584</v>
      </c>
      <c r="L28" s="61">
        <f t="shared" si="1"/>
        <v>2769.04</v>
      </c>
      <c r="M28" s="63">
        <f aca="true" t="shared" si="9" ref="M28:M33">M27-1</f>
        <v>16.37</v>
      </c>
      <c r="N28" s="62">
        <f t="shared" si="2"/>
        <v>453.29</v>
      </c>
      <c r="O28" s="62">
        <f t="shared" si="3"/>
        <v>3222.33</v>
      </c>
      <c r="P28" s="85"/>
    </row>
    <row r="29" spans="1:16" ht="10.5">
      <c r="A29" s="44">
        <v>41548</v>
      </c>
      <c r="B29" s="45">
        <f>'01'!B207</f>
        <v>2462.77</v>
      </c>
      <c r="C29" s="166">
        <f>'01'!C207</f>
        <v>1</v>
      </c>
      <c r="D29" s="45">
        <f t="shared" si="6"/>
        <v>2462.77</v>
      </c>
      <c r="E29" s="45">
        <f t="shared" si="7"/>
        <v>2462.77</v>
      </c>
      <c r="F29" s="45">
        <v>0</v>
      </c>
      <c r="G29" s="45">
        <v>0</v>
      </c>
      <c r="H29" s="45">
        <f t="shared" si="8"/>
        <v>2462.77</v>
      </c>
      <c r="I29" s="45">
        <f t="shared" si="4"/>
        <v>275.83</v>
      </c>
      <c r="J29" s="45">
        <f t="shared" si="0"/>
        <v>2738.6</v>
      </c>
      <c r="K29" s="178">
        <f>Plan1!J57</f>
        <v>1.01018647</v>
      </c>
      <c r="L29" s="61">
        <f t="shared" si="1"/>
        <v>2766.5</v>
      </c>
      <c r="M29" s="63">
        <f t="shared" si="9"/>
        <v>15.37</v>
      </c>
      <c r="N29" s="62">
        <f t="shared" si="2"/>
        <v>425.21</v>
      </c>
      <c r="O29" s="62">
        <f t="shared" si="3"/>
        <v>3191.71</v>
      </c>
      <c r="P29" s="85"/>
    </row>
    <row r="30" spans="1:16" ht="10.5">
      <c r="A30" s="44">
        <v>41579</v>
      </c>
      <c r="B30" s="45">
        <f>'01'!B208</f>
        <v>2462.77</v>
      </c>
      <c r="C30" s="166">
        <f>'01'!C208</f>
        <v>1</v>
      </c>
      <c r="D30" s="45">
        <f t="shared" si="6"/>
        <v>2462.77</v>
      </c>
      <c r="E30" s="45">
        <f t="shared" si="7"/>
        <v>2462.77</v>
      </c>
      <c r="F30" s="45">
        <v>0</v>
      </c>
      <c r="G30" s="45">
        <v>0</v>
      </c>
      <c r="H30" s="45">
        <f t="shared" si="8"/>
        <v>2462.77</v>
      </c>
      <c r="I30" s="45">
        <f t="shared" si="4"/>
        <v>275.83</v>
      </c>
      <c r="J30" s="45">
        <f t="shared" si="0"/>
        <v>2738.6</v>
      </c>
      <c r="K30" s="178">
        <f>Plan1!J58</f>
        <v>1.0099774</v>
      </c>
      <c r="L30" s="61">
        <f t="shared" si="1"/>
        <v>2765.92</v>
      </c>
      <c r="M30" s="63">
        <f t="shared" si="9"/>
        <v>14.37</v>
      </c>
      <c r="N30" s="62">
        <f t="shared" si="2"/>
        <v>397.46</v>
      </c>
      <c r="O30" s="62">
        <f t="shared" si="3"/>
        <v>3163.38</v>
      </c>
      <c r="P30" s="85"/>
    </row>
    <row r="31" spans="1:16" ht="10.5">
      <c r="A31" s="44">
        <v>41609</v>
      </c>
      <c r="B31" s="45">
        <f>'01'!B209</f>
        <v>2462.77</v>
      </c>
      <c r="C31" s="166">
        <f>'01'!C209</f>
        <v>1</v>
      </c>
      <c r="D31" s="45">
        <f t="shared" si="6"/>
        <v>2462.77</v>
      </c>
      <c r="E31" s="45">
        <f t="shared" si="7"/>
        <v>2462.77</v>
      </c>
      <c r="F31" s="45">
        <f>E31/12*11</f>
        <v>2257.54</v>
      </c>
      <c r="G31" s="45">
        <v>0</v>
      </c>
      <c r="H31" s="45">
        <f t="shared" si="8"/>
        <v>4720.31</v>
      </c>
      <c r="I31" s="45">
        <f t="shared" si="4"/>
        <v>528.67</v>
      </c>
      <c r="J31" s="45">
        <f t="shared" si="0"/>
        <v>5248.98</v>
      </c>
      <c r="K31" s="178">
        <f>Plan1!K47</f>
        <v>1.00947872</v>
      </c>
      <c r="L31" s="61">
        <f t="shared" si="1"/>
        <v>5298.73</v>
      </c>
      <c r="M31" s="63">
        <f t="shared" si="9"/>
        <v>13.37</v>
      </c>
      <c r="N31" s="62">
        <f t="shared" si="2"/>
        <v>708.44</v>
      </c>
      <c r="O31" s="62">
        <f t="shared" si="3"/>
        <v>6007.17</v>
      </c>
      <c r="P31" s="85"/>
    </row>
    <row r="32" spans="1:16" ht="10.5">
      <c r="A32" s="44">
        <v>41640</v>
      </c>
      <c r="B32" s="45">
        <f>'01'!B210</f>
        <v>2462.77</v>
      </c>
      <c r="C32" s="166">
        <f>'01'!C210</f>
        <v>1</v>
      </c>
      <c r="D32" s="45">
        <f t="shared" si="6"/>
        <v>2462.77</v>
      </c>
      <c r="E32" s="45">
        <f t="shared" si="7"/>
        <v>2462.77</v>
      </c>
      <c r="F32" s="45">
        <v>0</v>
      </c>
      <c r="G32" s="45">
        <v>0</v>
      </c>
      <c r="H32" s="45">
        <f t="shared" si="8"/>
        <v>2462.77</v>
      </c>
      <c r="I32" s="45">
        <f t="shared" si="4"/>
        <v>275.83</v>
      </c>
      <c r="J32" s="45">
        <f t="shared" si="0"/>
        <v>2738.6</v>
      </c>
      <c r="K32" s="178">
        <f>Plan1!K48</f>
        <v>1.00834333</v>
      </c>
      <c r="L32" s="61">
        <f t="shared" si="1"/>
        <v>2761.45</v>
      </c>
      <c r="M32" s="63">
        <f t="shared" si="9"/>
        <v>12.37</v>
      </c>
      <c r="N32" s="62">
        <f t="shared" si="2"/>
        <v>341.59</v>
      </c>
      <c r="O32" s="62">
        <f t="shared" si="3"/>
        <v>3103.04</v>
      </c>
      <c r="P32" s="85"/>
    </row>
    <row r="33" spans="1:16" ht="10.5">
      <c r="A33" s="44">
        <v>41671</v>
      </c>
      <c r="B33" s="45">
        <f>'01'!B211</f>
        <v>2462.77</v>
      </c>
      <c r="C33" s="166">
        <f>'01'!C211</f>
        <v>1</v>
      </c>
      <c r="D33" s="45">
        <f t="shared" si="6"/>
        <v>2462.77</v>
      </c>
      <c r="E33" s="45">
        <f>D33/30*4</f>
        <v>328.37</v>
      </c>
      <c r="F33" s="45">
        <f>E32/12</f>
        <v>205.23</v>
      </c>
      <c r="G33" s="45">
        <f>D33*1.333333</f>
        <v>3283.69</v>
      </c>
      <c r="H33" s="45">
        <f t="shared" si="8"/>
        <v>3817.29</v>
      </c>
      <c r="I33" s="45">
        <f>(E33+F33)*11.2%</f>
        <v>59.76</v>
      </c>
      <c r="J33" s="45">
        <f t="shared" si="0"/>
        <v>3877.05</v>
      </c>
      <c r="K33" s="178">
        <f>Plan1!K49</f>
        <v>1.00780214</v>
      </c>
      <c r="L33" s="61">
        <f t="shared" si="1"/>
        <v>3907.3</v>
      </c>
      <c r="M33" s="63">
        <f t="shared" si="9"/>
        <v>11.37</v>
      </c>
      <c r="N33" s="62">
        <f t="shared" si="2"/>
        <v>444.26</v>
      </c>
      <c r="O33" s="62">
        <f t="shared" si="3"/>
        <v>4351.56</v>
      </c>
      <c r="P33" s="85"/>
    </row>
    <row r="34" ht="10.5"/>
    <row r="35" spans="4:15" s="168" customFormat="1" ht="10.5">
      <c r="D35" s="169"/>
      <c r="E35" s="170">
        <f aca="true" t="shared" si="10" ref="E35:J35">SUM(E21:E34)</f>
        <v>28895.59</v>
      </c>
      <c r="F35" s="170">
        <f t="shared" si="10"/>
        <v>2462.77</v>
      </c>
      <c r="G35" s="170">
        <f t="shared" si="10"/>
        <v>3283.69</v>
      </c>
      <c r="H35" s="170">
        <f t="shared" si="10"/>
        <v>34642.05</v>
      </c>
      <c r="I35" s="170">
        <f t="shared" si="10"/>
        <v>3512.13</v>
      </c>
      <c r="J35" s="170">
        <f t="shared" si="10"/>
        <v>38154.18</v>
      </c>
      <c r="L35" s="170">
        <f>SUM(L21:L34)</f>
        <v>38547.7</v>
      </c>
      <c r="N35" s="170">
        <f>SUM(N21:N34)</f>
        <v>5945.28</v>
      </c>
      <c r="O35" s="170">
        <f>SUM(O21:O34)</f>
        <v>44492.98</v>
      </c>
    </row>
    <row r="36" spans="4:8" ht="10.5">
      <c r="D36" s="69"/>
      <c r="E36" s="69"/>
      <c r="F36" s="69"/>
      <c r="G36" t="s">
        <v>195</v>
      </c>
      <c r="H36" s="171">
        <f>H35-G33</f>
        <v>31358.36</v>
      </c>
    </row>
    <row r="37" ht="18.75" customHeight="1"/>
    <row r="38" spans="8:9" ht="10.5">
      <c r="H38" s="49"/>
      <c r="I38" s="49" t="s">
        <v>214</v>
      </c>
    </row>
    <row r="39" spans="8:9" ht="12.75">
      <c r="H39" s="259" t="s">
        <v>215</v>
      </c>
      <c r="I39" s="49"/>
    </row>
  </sheetData>
  <sheetProtection/>
  <hyperlinks>
    <hyperlink ref="H39" r:id="rId1" display="www.sentenca.com.br"/>
  </hyperlinks>
  <printOptions/>
  <pageMargins left="0.7086614173228347" right="0.15748031496062992" top="0.8661417322834646" bottom="0.3937007874015748" header="0.31496062992125984" footer="0.1968503937007874"/>
  <pageSetup horizontalDpi="300" verticalDpi="300" orientation="landscape" paperSize="9" r:id="rId2"/>
  <headerFooter alignWithMargins="0">
    <oddHeader>&amp;R
Anexo: 02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O12" sqref="O12"/>
    </sheetView>
  </sheetViews>
  <sheetFormatPr defaultColWidth="13.33203125" defaultRowHeight="10.5"/>
  <cols>
    <col min="1" max="1" width="9.66015625" style="9" customWidth="1"/>
    <col min="2" max="2" width="10.5" style="9" customWidth="1"/>
    <col min="3" max="3" width="11" style="9" customWidth="1"/>
    <col min="4" max="4" width="11.16015625" style="9" customWidth="1"/>
    <col min="5" max="5" width="11.66015625" style="9" customWidth="1"/>
    <col min="6" max="6" width="11.83203125" style="9" customWidth="1"/>
    <col min="7" max="7" width="12.33203125" style="9" customWidth="1"/>
    <col min="8" max="8" width="13.33203125" style="9" customWidth="1"/>
    <col min="9" max="9" width="12" style="9" customWidth="1"/>
    <col min="10" max="16384" width="13.33203125" style="9" customWidth="1"/>
  </cols>
  <sheetData>
    <row r="1" spans="1:4" s="258" customFormat="1" ht="14.25" customHeight="1">
      <c r="A1" s="257" t="s">
        <v>221</v>
      </c>
      <c r="B1" s="257"/>
      <c r="C1" s="257"/>
      <c r="D1" s="257"/>
    </row>
    <row r="2" spans="1:4" s="50" customFormat="1" ht="10.5" customHeight="1">
      <c r="A2" s="49"/>
      <c r="B2" s="111"/>
      <c r="C2" s="49"/>
      <c r="D2" s="49"/>
    </row>
    <row r="3" spans="1:4" s="50" customFormat="1" ht="10.5" customHeight="1">
      <c r="A3" s="49"/>
      <c r="B3" s="111"/>
      <c r="C3" s="49"/>
      <c r="D3" s="49"/>
    </row>
    <row r="4" s="226" customFormat="1" ht="10.5">
      <c r="A4" s="247" t="s">
        <v>162</v>
      </c>
    </row>
    <row r="5" s="226" customFormat="1" ht="10.5">
      <c r="A5" s="240" t="s">
        <v>163</v>
      </c>
    </row>
    <row r="6" s="36" customFormat="1" ht="10.5">
      <c r="A6" s="36" t="s">
        <v>212</v>
      </c>
    </row>
    <row r="7" s="36" customFormat="1" ht="10.5">
      <c r="A7" s="36" t="s">
        <v>206</v>
      </c>
    </row>
    <row r="8" s="36" customFormat="1" ht="10.5"/>
    <row r="9" spans="1:3" s="36" customFormat="1" ht="10.5">
      <c r="A9" s="81" t="s">
        <v>216</v>
      </c>
      <c r="C9" s="240"/>
    </row>
    <row r="10" spans="1:3" ht="10.5">
      <c r="A10" s="81" t="s">
        <v>217</v>
      </c>
      <c r="C10" s="226"/>
    </row>
    <row r="11" spans="1:3" ht="10.5">
      <c r="A11" s="106" t="s">
        <v>218</v>
      </c>
      <c r="C11" s="226"/>
    </row>
    <row r="12" s="226" customFormat="1" ht="10.5">
      <c r="A12" s="248" t="s">
        <v>175</v>
      </c>
    </row>
    <row r="13" s="226" customFormat="1" ht="10.5">
      <c r="A13" s="248" t="s">
        <v>176</v>
      </c>
    </row>
    <row r="14" ht="15" customHeight="1" thickBot="1"/>
    <row r="15" spans="1:12" ht="12" thickBot="1" thickTop="1">
      <c r="A15" s="42" t="s">
        <v>2</v>
      </c>
      <c r="B15" s="38" t="s">
        <v>3</v>
      </c>
      <c r="C15" s="38" t="s">
        <v>4</v>
      </c>
      <c r="D15" s="38" t="s">
        <v>5</v>
      </c>
      <c r="E15" s="38" t="s">
        <v>6</v>
      </c>
      <c r="F15" s="38" t="s">
        <v>7</v>
      </c>
      <c r="G15" s="38" t="s">
        <v>8</v>
      </c>
      <c r="H15" s="38" t="s">
        <v>9</v>
      </c>
      <c r="I15" s="38" t="s">
        <v>10</v>
      </c>
      <c r="J15" s="38" t="s">
        <v>35</v>
      </c>
      <c r="K15" s="38" t="s">
        <v>36</v>
      </c>
      <c r="L15" s="38" t="s">
        <v>37</v>
      </c>
    </row>
    <row r="16" ht="12" thickBot="1" thickTop="1">
      <c r="A16" s="74"/>
    </row>
    <row r="17" spans="1:12" ht="11.25" thickTop="1">
      <c r="A17" s="75" t="s">
        <v>0</v>
      </c>
      <c r="B17" s="7" t="s">
        <v>43</v>
      </c>
      <c r="C17" s="7" t="s">
        <v>30</v>
      </c>
      <c r="D17" s="7" t="s">
        <v>17</v>
      </c>
      <c r="E17" s="159" t="s">
        <v>42</v>
      </c>
      <c r="F17" s="7" t="s">
        <v>44</v>
      </c>
      <c r="G17" s="7" t="s">
        <v>42</v>
      </c>
      <c r="H17" s="159" t="s">
        <v>30</v>
      </c>
      <c r="I17" s="7" t="s">
        <v>42</v>
      </c>
      <c r="J17" s="7" t="s">
        <v>102</v>
      </c>
      <c r="K17" s="7" t="s">
        <v>18</v>
      </c>
      <c r="L17" s="8" t="s">
        <v>13</v>
      </c>
    </row>
    <row r="18" spans="1:12" ht="10.5">
      <c r="A18" s="76"/>
      <c r="B18" s="155" t="s">
        <v>17</v>
      </c>
      <c r="C18" s="155" t="s">
        <v>110</v>
      </c>
      <c r="D18" s="155" t="s">
        <v>76</v>
      </c>
      <c r="E18" s="155" t="s">
        <v>106</v>
      </c>
      <c r="F18" s="155" t="s">
        <v>129</v>
      </c>
      <c r="G18" s="155" t="s">
        <v>106</v>
      </c>
      <c r="H18" s="155" t="s">
        <v>25</v>
      </c>
      <c r="I18" s="155" t="s">
        <v>100</v>
      </c>
      <c r="J18" s="10" t="s">
        <v>103</v>
      </c>
      <c r="K18" s="10" t="s">
        <v>27</v>
      </c>
      <c r="L18" s="11" t="s">
        <v>25</v>
      </c>
    </row>
    <row r="19" spans="1:12" ht="10.5">
      <c r="A19" s="76"/>
      <c r="B19" s="155" t="s">
        <v>68</v>
      </c>
      <c r="C19" s="155" t="s">
        <v>75</v>
      </c>
      <c r="D19" s="10"/>
      <c r="E19" s="155" t="s">
        <v>127</v>
      </c>
      <c r="F19" s="155" t="s">
        <v>205</v>
      </c>
      <c r="G19" s="155" t="s">
        <v>132</v>
      </c>
      <c r="H19" s="155" t="s">
        <v>26</v>
      </c>
      <c r="I19" s="10"/>
      <c r="J19" s="160" t="s">
        <v>104</v>
      </c>
      <c r="K19" s="10" t="s">
        <v>1</v>
      </c>
      <c r="L19" s="11" t="s">
        <v>28</v>
      </c>
    </row>
    <row r="20" spans="1:12" ht="10.5">
      <c r="A20" s="76"/>
      <c r="B20" s="155" t="s">
        <v>126</v>
      </c>
      <c r="C20" s="155" t="s">
        <v>73</v>
      </c>
      <c r="D20" s="10"/>
      <c r="E20" s="155" t="s">
        <v>128</v>
      </c>
      <c r="F20" s="155" t="s">
        <v>69</v>
      </c>
      <c r="G20" s="155" t="s">
        <v>68</v>
      </c>
      <c r="H20" s="156">
        <v>42036</v>
      </c>
      <c r="I20" s="10"/>
      <c r="J20" s="64" t="s">
        <v>105</v>
      </c>
      <c r="K20" s="10"/>
      <c r="L20" s="157" t="s">
        <v>101</v>
      </c>
    </row>
    <row r="21" spans="1:12" ht="10.5">
      <c r="A21" s="76"/>
      <c r="B21" s="10"/>
      <c r="C21" s="10"/>
      <c r="D21" s="10"/>
      <c r="E21" s="10"/>
      <c r="F21" s="155" t="s">
        <v>130</v>
      </c>
      <c r="G21" s="155" t="s">
        <v>133</v>
      </c>
      <c r="H21" s="10"/>
      <c r="I21" s="10"/>
      <c r="J21" s="163" t="s">
        <v>185</v>
      </c>
      <c r="K21" s="10"/>
      <c r="L21" s="158">
        <v>42036</v>
      </c>
    </row>
    <row r="22" spans="1:12" ht="12.75" customHeight="1" thickBot="1">
      <c r="A22" s="66"/>
      <c r="B22" s="39"/>
      <c r="C22" s="39"/>
      <c r="D22" s="39" t="s">
        <v>12</v>
      </c>
      <c r="E22" s="39"/>
      <c r="F22" s="39"/>
      <c r="G22" s="164" t="s">
        <v>131</v>
      </c>
      <c r="H22" s="39"/>
      <c r="I22" s="164" t="s">
        <v>134</v>
      </c>
      <c r="J22" s="161">
        <v>42036</v>
      </c>
      <c r="K22" s="39" t="s">
        <v>45</v>
      </c>
      <c r="L22" s="41" t="s">
        <v>46</v>
      </c>
    </row>
    <row r="23" spans="1:12" ht="11.25" thickTop="1">
      <c r="A23" s="77"/>
      <c r="J23" s="2"/>
      <c r="K23" s="2"/>
      <c r="L23" s="2"/>
    </row>
    <row r="24" spans="1:12" ht="10.5">
      <c r="A24" s="78">
        <f>'01'!A211</f>
        <v>41671</v>
      </c>
      <c r="B24" s="79">
        <f>'01'!B211</f>
        <v>2462.77</v>
      </c>
      <c r="C24" s="249">
        <v>1</v>
      </c>
      <c r="D24" s="79">
        <f>B24*C24</f>
        <v>2462.77</v>
      </c>
      <c r="E24" s="79">
        <f>2462.77/30*24</f>
        <v>1970.22</v>
      </c>
      <c r="F24" s="79">
        <v>12.5</v>
      </c>
      <c r="G24" s="79">
        <f aca="true" t="shared" si="0" ref="G24:G35">E24*F24%</f>
        <v>246.28</v>
      </c>
      <c r="H24" s="83">
        <f>Plan1!K49</f>
        <v>1.00780214</v>
      </c>
      <c r="I24" s="79">
        <f aca="true" t="shared" si="1" ref="I24:I35">G24*H24</f>
        <v>248.2</v>
      </c>
      <c r="J24" s="224">
        <f>11.37</f>
        <v>11.37</v>
      </c>
      <c r="K24" s="62">
        <f aca="true" t="shared" si="2" ref="K24:K35">I24*J24%</f>
        <v>28.22</v>
      </c>
      <c r="L24" s="62">
        <f aca="true" t="shared" si="3" ref="L24:L35">I24+K24</f>
        <v>276.42</v>
      </c>
    </row>
    <row r="25" spans="1:12" ht="10.5">
      <c r="A25" s="78">
        <f>'01'!A212</f>
        <v>41699</v>
      </c>
      <c r="B25" s="79">
        <f>'01'!B212</f>
        <v>2462.77</v>
      </c>
      <c r="C25" s="249">
        <v>1</v>
      </c>
      <c r="D25" s="79">
        <f aca="true" t="shared" si="4" ref="D25:D35">D24*C25</f>
        <v>2462.77</v>
      </c>
      <c r="E25" s="79">
        <f>D25</f>
        <v>2462.77</v>
      </c>
      <c r="F25" s="79">
        <v>12.5</v>
      </c>
      <c r="G25" s="79">
        <f t="shared" si="0"/>
        <v>307.85</v>
      </c>
      <c r="H25" s="83">
        <f>Plan1!K50</f>
        <v>1.00753413</v>
      </c>
      <c r="I25" s="79">
        <f t="shared" si="1"/>
        <v>310.17</v>
      </c>
      <c r="J25" s="224">
        <f aca="true" t="shared" si="5" ref="J25:J34">J24-1</f>
        <v>10.37</v>
      </c>
      <c r="K25" s="62">
        <f t="shared" si="2"/>
        <v>32.16</v>
      </c>
      <c r="L25" s="62">
        <f t="shared" si="3"/>
        <v>342.33</v>
      </c>
    </row>
    <row r="26" spans="1:12" ht="10.5">
      <c r="A26" s="78">
        <f>'01'!A213</f>
        <v>41730</v>
      </c>
      <c r="B26" s="79">
        <f>'01'!B213</f>
        <v>2462.77</v>
      </c>
      <c r="C26" s="249">
        <v>1</v>
      </c>
      <c r="D26" s="79">
        <f t="shared" si="4"/>
        <v>2462.77</v>
      </c>
      <c r="E26" s="79">
        <f>D26</f>
        <v>2462.77</v>
      </c>
      <c r="F26" s="79">
        <v>12.5</v>
      </c>
      <c r="G26" s="79">
        <f t="shared" si="0"/>
        <v>307.85</v>
      </c>
      <c r="H26" s="83">
        <f>Plan1!K51</f>
        <v>1.00707189</v>
      </c>
      <c r="I26" s="79">
        <f t="shared" si="1"/>
        <v>310.03</v>
      </c>
      <c r="J26" s="224">
        <f t="shared" si="5"/>
        <v>9.37</v>
      </c>
      <c r="K26" s="62">
        <f t="shared" si="2"/>
        <v>29.05</v>
      </c>
      <c r="L26" s="62">
        <f t="shared" si="3"/>
        <v>339.08</v>
      </c>
    </row>
    <row r="27" spans="1:12" ht="10.5">
      <c r="A27" s="78">
        <f>'01'!A214</f>
        <v>41760</v>
      </c>
      <c r="B27" s="79">
        <f>'01'!B214</f>
        <v>2462.77</v>
      </c>
      <c r="C27" s="249">
        <v>1.0732</v>
      </c>
      <c r="D27" s="79">
        <f t="shared" si="4"/>
        <v>2643.04</v>
      </c>
      <c r="E27" s="79">
        <f>D27</f>
        <v>2643.04</v>
      </c>
      <c r="F27" s="79">
        <v>12.5</v>
      </c>
      <c r="G27" s="79">
        <f t="shared" si="0"/>
        <v>330.38</v>
      </c>
      <c r="H27" s="83">
        <f>Plan1!K52</f>
        <v>1.00646398</v>
      </c>
      <c r="I27" s="79">
        <f t="shared" si="1"/>
        <v>332.52</v>
      </c>
      <c r="J27" s="224">
        <f t="shared" si="5"/>
        <v>8.37</v>
      </c>
      <c r="K27" s="62">
        <f t="shared" si="2"/>
        <v>27.83</v>
      </c>
      <c r="L27" s="62">
        <f t="shared" si="3"/>
        <v>360.35</v>
      </c>
    </row>
    <row r="28" spans="1:12" ht="10.5">
      <c r="A28" s="78">
        <f>'01'!A215</f>
        <v>41791</v>
      </c>
      <c r="B28" s="79">
        <f>'01'!B215</f>
        <v>2643.04</v>
      </c>
      <c r="C28" s="249">
        <v>1</v>
      </c>
      <c r="D28" s="79">
        <f t="shared" si="4"/>
        <v>2643.04</v>
      </c>
      <c r="E28" s="79">
        <f>D28</f>
        <v>2643.04</v>
      </c>
      <c r="F28" s="79">
        <v>12.5</v>
      </c>
      <c r="G28" s="79">
        <f t="shared" si="0"/>
        <v>330.38</v>
      </c>
      <c r="H28" s="83">
        <f>Plan1!K53</f>
        <v>1.00599619</v>
      </c>
      <c r="I28" s="79">
        <f t="shared" si="1"/>
        <v>332.36</v>
      </c>
      <c r="J28" s="224">
        <f t="shared" si="5"/>
        <v>7.37</v>
      </c>
      <c r="K28" s="62">
        <f t="shared" si="2"/>
        <v>24.49</v>
      </c>
      <c r="L28" s="62">
        <f t="shared" si="3"/>
        <v>356.85</v>
      </c>
    </row>
    <row r="29" spans="1:12" ht="10.5">
      <c r="A29" s="78">
        <f>'01'!A216</f>
        <v>41821</v>
      </c>
      <c r="B29" s="79">
        <f>'01'!B216</f>
        <v>2643.04</v>
      </c>
      <c r="C29" s="249">
        <v>1</v>
      </c>
      <c r="D29" s="79">
        <f t="shared" si="4"/>
        <v>2643.04</v>
      </c>
      <c r="E29" s="79">
        <f aca="true" t="shared" si="6" ref="E29:E35">D29</f>
        <v>2643.04</v>
      </c>
      <c r="F29" s="79">
        <v>12.5</v>
      </c>
      <c r="G29" s="79">
        <f t="shared" si="0"/>
        <v>330.38</v>
      </c>
      <c r="H29" s="83">
        <f>Plan1!K54</f>
        <v>1.00493699</v>
      </c>
      <c r="I29" s="79">
        <f t="shared" si="1"/>
        <v>332.01</v>
      </c>
      <c r="J29" s="224">
        <f t="shared" si="5"/>
        <v>6.37</v>
      </c>
      <c r="K29" s="62">
        <f t="shared" si="2"/>
        <v>21.15</v>
      </c>
      <c r="L29" s="62">
        <f t="shared" si="3"/>
        <v>353.16</v>
      </c>
    </row>
    <row r="30" spans="1:12" ht="10.5">
      <c r="A30" s="78">
        <f>'01'!A217</f>
        <v>41852</v>
      </c>
      <c r="B30" s="79">
        <f>'01'!B217</f>
        <v>2643.04</v>
      </c>
      <c r="C30" s="249">
        <v>1</v>
      </c>
      <c r="D30" s="79">
        <f t="shared" si="4"/>
        <v>2643.04</v>
      </c>
      <c r="E30" s="79">
        <f t="shared" si="6"/>
        <v>2643.04</v>
      </c>
      <c r="F30" s="79">
        <v>12.5</v>
      </c>
      <c r="G30" s="79">
        <f t="shared" si="0"/>
        <v>330.38</v>
      </c>
      <c r="H30" s="83">
        <f>Plan1!K55</f>
        <v>1.00433238</v>
      </c>
      <c r="I30" s="79">
        <f t="shared" si="1"/>
        <v>331.81</v>
      </c>
      <c r="J30" s="224">
        <f t="shared" si="5"/>
        <v>5.37</v>
      </c>
      <c r="K30" s="62">
        <f t="shared" si="2"/>
        <v>17.82</v>
      </c>
      <c r="L30" s="62">
        <f t="shared" si="3"/>
        <v>349.63</v>
      </c>
    </row>
    <row r="31" spans="1:12" ht="10.5">
      <c r="A31" s="78">
        <f>'01'!A218</f>
        <v>41883</v>
      </c>
      <c r="B31" s="79">
        <f>'01'!B218</f>
        <v>2643.04</v>
      </c>
      <c r="C31" s="249">
        <v>1</v>
      </c>
      <c r="D31" s="79">
        <f t="shared" si="4"/>
        <v>2643.04</v>
      </c>
      <c r="E31" s="79">
        <f t="shared" si="6"/>
        <v>2643.04</v>
      </c>
      <c r="F31" s="79">
        <v>12.5</v>
      </c>
      <c r="G31" s="79">
        <f t="shared" si="0"/>
        <v>330.38</v>
      </c>
      <c r="H31" s="83">
        <f>Plan1!K56</f>
        <v>1.00345637</v>
      </c>
      <c r="I31" s="79">
        <f t="shared" si="1"/>
        <v>331.52</v>
      </c>
      <c r="J31" s="224">
        <f t="shared" si="5"/>
        <v>4.37</v>
      </c>
      <c r="K31" s="62">
        <f t="shared" si="2"/>
        <v>14.49</v>
      </c>
      <c r="L31" s="62">
        <f t="shared" si="3"/>
        <v>346.01</v>
      </c>
    </row>
    <row r="32" spans="1:12" ht="10.5">
      <c r="A32" s="78">
        <f>'01'!A219</f>
        <v>41913</v>
      </c>
      <c r="B32" s="79">
        <f>'01'!B219</f>
        <v>2643.04</v>
      </c>
      <c r="C32" s="249">
        <v>1</v>
      </c>
      <c r="D32" s="79">
        <f t="shared" si="4"/>
        <v>2643.04</v>
      </c>
      <c r="E32" s="79">
        <f t="shared" si="6"/>
        <v>2643.04</v>
      </c>
      <c r="F32" s="79">
        <v>12.5</v>
      </c>
      <c r="G32" s="79">
        <f t="shared" si="0"/>
        <v>330.38</v>
      </c>
      <c r="H32" s="83">
        <f>Plan1!K57</f>
        <v>1.00241586</v>
      </c>
      <c r="I32" s="79">
        <f t="shared" si="1"/>
        <v>331.18</v>
      </c>
      <c r="J32" s="224">
        <f t="shared" si="5"/>
        <v>3.37</v>
      </c>
      <c r="K32" s="62">
        <f t="shared" si="2"/>
        <v>11.16</v>
      </c>
      <c r="L32" s="62">
        <f t="shared" si="3"/>
        <v>342.34</v>
      </c>
    </row>
    <row r="33" spans="1:12" ht="10.5">
      <c r="A33" s="78">
        <f>'01'!A220</f>
        <v>41944</v>
      </c>
      <c r="B33" s="79">
        <f>'01'!B220</f>
        <v>2643.04</v>
      </c>
      <c r="C33" s="249">
        <v>1</v>
      </c>
      <c r="D33" s="79">
        <f t="shared" si="4"/>
        <v>2643.04</v>
      </c>
      <c r="E33" s="79">
        <f t="shared" si="6"/>
        <v>2643.04</v>
      </c>
      <c r="F33" s="79">
        <v>12.5</v>
      </c>
      <c r="G33" s="79">
        <f t="shared" si="0"/>
        <v>330.38</v>
      </c>
      <c r="H33" s="83">
        <f>Plan1!K58</f>
        <v>1.00193193</v>
      </c>
      <c r="I33" s="79">
        <f t="shared" si="1"/>
        <v>331.02</v>
      </c>
      <c r="J33" s="224">
        <f t="shared" si="5"/>
        <v>2.37</v>
      </c>
      <c r="K33" s="62">
        <f t="shared" si="2"/>
        <v>7.85</v>
      </c>
      <c r="L33" s="62">
        <f t="shared" si="3"/>
        <v>338.87</v>
      </c>
    </row>
    <row r="34" spans="1:12" ht="10.5">
      <c r="A34" s="78">
        <f>'01'!A221</f>
        <v>41974</v>
      </c>
      <c r="B34" s="79">
        <f>'01'!B221</f>
        <v>2643.04</v>
      </c>
      <c r="C34" s="249">
        <v>1</v>
      </c>
      <c r="D34" s="79">
        <f t="shared" si="4"/>
        <v>2643.04</v>
      </c>
      <c r="E34" s="79">
        <f t="shared" si="6"/>
        <v>2643.04</v>
      </c>
      <c r="F34" s="79">
        <v>12.5</v>
      </c>
      <c r="G34" s="79">
        <f t="shared" si="0"/>
        <v>330.38</v>
      </c>
      <c r="H34" s="83">
        <f>Plan1!L47</f>
        <v>1.000878</v>
      </c>
      <c r="I34" s="79">
        <f t="shared" si="1"/>
        <v>330.67</v>
      </c>
      <c r="J34" s="224">
        <f t="shared" si="5"/>
        <v>1.37</v>
      </c>
      <c r="K34" s="62">
        <f t="shared" si="2"/>
        <v>4.53</v>
      </c>
      <c r="L34" s="62">
        <f t="shared" si="3"/>
        <v>335.2</v>
      </c>
    </row>
    <row r="35" spans="1:12" ht="10.5">
      <c r="A35" s="78">
        <f>'01'!A222</f>
        <v>42005</v>
      </c>
      <c r="B35" s="79">
        <f>'01'!B222</f>
        <v>2643.04</v>
      </c>
      <c r="C35" s="249">
        <v>1</v>
      </c>
      <c r="D35" s="79">
        <f t="shared" si="4"/>
        <v>2643.04</v>
      </c>
      <c r="E35" s="79">
        <f t="shared" si="6"/>
        <v>2643.04</v>
      </c>
      <c r="F35" s="79">
        <v>12.5</v>
      </c>
      <c r="G35" s="79">
        <f t="shared" si="0"/>
        <v>330.38</v>
      </c>
      <c r="H35" s="83">
        <f>Plan1!L48</f>
        <v>1</v>
      </c>
      <c r="I35" s="79">
        <f t="shared" si="1"/>
        <v>330.38</v>
      </c>
      <c r="J35" s="224">
        <v>0</v>
      </c>
      <c r="K35" s="62">
        <f t="shared" si="2"/>
        <v>0</v>
      </c>
      <c r="L35" s="62">
        <f t="shared" si="3"/>
        <v>330.38</v>
      </c>
    </row>
    <row r="37" spans="5:12" ht="10.5">
      <c r="E37" s="174">
        <f>SUM(E24:E35)</f>
        <v>30683.12</v>
      </c>
      <c r="G37" s="174">
        <f>SUM(G24:G35)</f>
        <v>3835.4</v>
      </c>
      <c r="I37" s="174">
        <f>SUM(I24:I35)</f>
        <v>3851.87</v>
      </c>
      <c r="K37" s="174">
        <f>SUM(K24:K35)</f>
        <v>218.75</v>
      </c>
      <c r="L37" s="174">
        <f>SUM(L24:L35)</f>
        <v>4070.62</v>
      </c>
    </row>
    <row r="38" spans="7:12" ht="10.5">
      <c r="G38" s="200"/>
      <c r="I38" s="200"/>
      <c r="K38" s="200"/>
      <c r="L38" s="200"/>
    </row>
    <row r="39" ht="9" customHeight="1"/>
    <row r="40" spans="6:9" ht="10.5">
      <c r="F40" s="49"/>
      <c r="G40" s="49"/>
      <c r="H40" s="49"/>
      <c r="I40" s="49" t="s">
        <v>214</v>
      </c>
    </row>
    <row r="41" spans="6:9" ht="12.75">
      <c r="F41" s="259"/>
      <c r="G41" s="49"/>
      <c r="H41" s="259" t="s">
        <v>215</v>
      </c>
      <c r="I41" s="49"/>
    </row>
  </sheetData>
  <sheetProtection/>
  <hyperlinks>
    <hyperlink ref="H41" r:id="rId1" display="www.sentenca.com.br"/>
  </hyperlinks>
  <printOptions/>
  <pageMargins left="1.4566929133858268" right="0.7480314960629921" top="0.984251968503937" bottom="0.5905511811023623" header="0.31496062992125984" footer="0.5118110236220472"/>
  <pageSetup horizontalDpi="600" verticalDpi="600" orientation="landscape" paperSize="9" r:id="rId2"/>
  <headerFooter alignWithMargins="0">
    <oddHeader>&amp;R
Anexo: 03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35" sqref="B35"/>
    </sheetView>
  </sheetViews>
  <sheetFormatPr defaultColWidth="13.33203125" defaultRowHeight="10.5"/>
  <cols>
    <col min="1" max="1" width="10" style="9" customWidth="1"/>
    <col min="2" max="2" width="13.83203125" style="9" customWidth="1"/>
    <col min="3" max="3" width="14.66015625" style="9" customWidth="1"/>
    <col min="4" max="4" width="14.83203125" style="9" customWidth="1"/>
    <col min="5" max="5" width="14.33203125" style="9" customWidth="1"/>
    <col min="6" max="6" width="14" style="9" customWidth="1"/>
    <col min="7" max="7" width="15.5" style="180" customWidth="1"/>
    <col min="8" max="8" width="13.5" style="175" customWidth="1"/>
    <col min="9" max="9" width="14.5" style="9" customWidth="1"/>
    <col min="10" max="10" width="8" style="116" customWidth="1"/>
    <col min="11" max="11" width="16" style="9" customWidth="1"/>
    <col min="12" max="12" width="8.66015625" style="9" customWidth="1"/>
    <col min="13" max="13" width="0.328125" style="9" hidden="1" customWidth="1"/>
    <col min="14" max="16384" width="13.33203125" style="9" customWidth="1"/>
  </cols>
  <sheetData>
    <row r="1" spans="1:4" s="258" customFormat="1" ht="14.25" customHeight="1">
      <c r="A1" s="257" t="s">
        <v>222</v>
      </c>
      <c r="B1" s="257"/>
      <c r="C1" s="257"/>
      <c r="D1" s="257"/>
    </row>
    <row r="2" spans="1:4" s="50" customFormat="1" ht="10.5" customHeight="1">
      <c r="A2" s="49"/>
      <c r="B2" s="111"/>
      <c r="C2" s="49"/>
      <c r="D2" s="49"/>
    </row>
    <row r="3" spans="1:4" s="50" customFormat="1" ht="10.5" customHeight="1">
      <c r="A3" s="49"/>
      <c r="B3" s="111"/>
      <c r="C3" s="49"/>
      <c r="D3" s="49"/>
    </row>
    <row r="4" spans="1:10" ht="10.5">
      <c r="A4" s="81" t="s">
        <v>164</v>
      </c>
      <c r="G4" s="9"/>
      <c r="H4" s="9"/>
      <c r="J4" s="9"/>
    </row>
    <row r="5" spans="1:10" ht="10.5">
      <c r="A5" s="36" t="s">
        <v>163</v>
      </c>
      <c r="G5" s="9"/>
      <c r="H5" s="9"/>
      <c r="J5" s="9"/>
    </row>
    <row r="6" s="36" customFormat="1" ht="10.5"/>
    <row r="7" spans="1:3" s="36" customFormat="1" ht="10.5">
      <c r="A7" s="81" t="s">
        <v>216</v>
      </c>
      <c r="C7" s="240"/>
    </row>
    <row r="8" spans="1:10" ht="10.5">
      <c r="A8" s="81" t="s">
        <v>217</v>
      </c>
      <c r="C8" s="226"/>
      <c r="G8" s="9"/>
      <c r="H8" s="9"/>
      <c r="J8" s="9"/>
    </row>
    <row r="9" spans="1:10" ht="10.5">
      <c r="A9" s="106" t="s">
        <v>218</v>
      </c>
      <c r="C9" s="226"/>
      <c r="G9" s="9"/>
      <c r="H9" s="9"/>
      <c r="J9" s="9"/>
    </row>
    <row r="10" spans="1:10" ht="10.5">
      <c r="A10" s="106" t="s">
        <v>175</v>
      </c>
      <c r="G10" s="9"/>
      <c r="H10" s="9"/>
      <c r="J10" s="9"/>
    </row>
    <row r="11" spans="1:10" ht="10.5">
      <c r="A11" s="106" t="s">
        <v>176</v>
      </c>
      <c r="G11" s="9"/>
      <c r="H11" s="9"/>
      <c r="J11" s="9"/>
    </row>
    <row r="12" spans="7:10" ht="11.25" thickBot="1">
      <c r="G12" s="9"/>
      <c r="H12" s="9"/>
      <c r="J12" s="9"/>
    </row>
    <row r="13" spans="1:11" ht="12" thickBot="1" thickTop="1">
      <c r="A13" s="42" t="s">
        <v>2</v>
      </c>
      <c r="B13" s="38" t="s">
        <v>3</v>
      </c>
      <c r="C13" s="38" t="s">
        <v>4</v>
      </c>
      <c r="D13" s="38" t="s">
        <v>6</v>
      </c>
      <c r="E13" s="38" t="s">
        <v>7</v>
      </c>
      <c r="F13" s="38" t="s">
        <v>8</v>
      </c>
      <c r="G13" s="38" t="s">
        <v>9</v>
      </c>
      <c r="H13" s="38" t="s">
        <v>10</v>
      </c>
      <c r="I13" s="38" t="s">
        <v>35</v>
      </c>
      <c r="J13" s="38" t="s">
        <v>36</v>
      </c>
      <c r="K13" s="38" t="s">
        <v>37</v>
      </c>
    </row>
    <row r="14" ht="12" thickBot="1" thickTop="1">
      <c r="A14" s="74"/>
    </row>
    <row r="15" spans="1:11" ht="11.25" thickTop="1">
      <c r="A15" s="75" t="s">
        <v>0</v>
      </c>
      <c r="B15" s="7" t="s">
        <v>135</v>
      </c>
      <c r="C15" s="7" t="s">
        <v>23</v>
      </c>
      <c r="D15" s="7" t="s">
        <v>136</v>
      </c>
      <c r="E15" s="159" t="s">
        <v>136</v>
      </c>
      <c r="F15" s="7" t="s">
        <v>13</v>
      </c>
      <c r="G15" s="7" t="s">
        <v>122</v>
      </c>
      <c r="H15" s="181" t="s">
        <v>13</v>
      </c>
      <c r="I15" s="7" t="s">
        <v>102</v>
      </c>
      <c r="J15" s="182" t="s">
        <v>42</v>
      </c>
      <c r="K15" s="199" t="s">
        <v>147</v>
      </c>
    </row>
    <row r="16" spans="1:11" ht="10.5">
      <c r="A16" s="76"/>
      <c r="B16" s="10" t="s">
        <v>100</v>
      </c>
      <c r="C16" s="10" t="s">
        <v>137</v>
      </c>
      <c r="D16" s="155" t="s">
        <v>146</v>
      </c>
      <c r="E16" s="155" t="s">
        <v>191</v>
      </c>
      <c r="F16" s="10"/>
      <c r="G16" s="10" t="s">
        <v>123</v>
      </c>
      <c r="H16" s="183" t="s">
        <v>25</v>
      </c>
      <c r="I16" s="10" t="s">
        <v>103</v>
      </c>
      <c r="J16" s="184" t="s">
        <v>138</v>
      </c>
      <c r="K16" s="157" t="s">
        <v>148</v>
      </c>
    </row>
    <row r="17" spans="1:11" ht="10.5">
      <c r="A17" s="76"/>
      <c r="B17" s="10" t="s">
        <v>140</v>
      </c>
      <c r="C17" s="155" t="s">
        <v>144</v>
      </c>
      <c r="D17" s="10" t="s">
        <v>141</v>
      </c>
      <c r="E17" s="155" t="s">
        <v>141</v>
      </c>
      <c r="F17" s="10"/>
      <c r="G17" s="10" t="s">
        <v>124</v>
      </c>
      <c r="H17" s="183" t="s">
        <v>26</v>
      </c>
      <c r="I17" s="160" t="s">
        <v>104</v>
      </c>
      <c r="J17" s="184" t="s">
        <v>1</v>
      </c>
      <c r="K17" s="157" t="s">
        <v>139</v>
      </c>
    </row>
    <row r="18" spans="1:11" ht="10.5">
      <c r="A18" s="76"/>
      <c r="B18" s="10" t="s">
        <v>132</v>
      </c>
      <c r="C18" s="155" t="s">
        <v>130</v>
      </c>
      <c r="D18" s="155" t="s">
        <v>192</v>
      </c>
      <c r="E18" s="155" t="s">
        <v>192</v>
      </c>
      <c r="F18" s="10"/>
      <c r="G18" s="10" t="s">
        <v>125</v>
      </c>
      <c r="H18" s="183" t="s">
        <v>29</v>
      </c>
      <c r="I18" s="64" t="s">
        <v>105</v>
      </c>
      <c r="J18" s="185"/>
      <c r="K18" s="157" t="s">
        <v>142</v>
      </c>
    </row>
    <row r="19" spans="1:14" ht="10.5">
      <c r="A19" s="76"/>
      <c r="B19" s="10" t="s">
        <v>68</v>
      </c>
      <c r="C19" s="155"/>
      <c r="D19" s="155" t="s">
        <v>189</v>
      </c>
      <c r="E19" s="155" t="s">
        <v>193</v>
      </c>
      <c r="F19" s="10"/>
      <c r="G19" s="59" t="s">
        <v>143</v>
      </c>
      <c r="H19" s="177">
        <v>42036</v>
      </c>
      <c r="I19" s="162" t="s">
        <v>185</v>
      </c>
      <c r="J19" s="185"/>
      <c r="K19" s="158">
        <v>42036</v>
      </c>
      <c r="N19" s="74"/>
    </row>
    <row r="20" spans="1:14" ht="12.75" customHeight="1" thickBot="1">
      <c r="A20" s="186"/>
      <c r="B20" s="39"/>
      <c r="C20" s="164" t="s">
        <v>145</v>
      </c>
      <c r="D20" s="164" t="s">
        <v>190</v>
      </c>
      <c r="E20" s="167" t="s">
        <v>190</v>
      </c>
      <c r="F20" s="161"/>
      <c r="G20" s="187">
        <v>42036</v>
      </c>
      <c r="H20" s="188"/>
      <c r="I20" s="161">
        <v>42036</v>
      </c>
      <c r="J20" s="189"/>
      <c r="K20" s="41"/>
      <c r="N20" s="74"/>
    </row>
    <row r="21" spans="1:11" s="74" customFormat="1" ht="11.25" thickTop="1">
      <c r="A21" s="179"/>
      <c r="D21" s="6"/>
      <c r="E21" s="6"/>
      <c r="F21" s="6"/>
      <c r="G21" s="190"/>
      <c r="H21" s="191"/>
      <c r="I21" s="6"/>
      <c r="J21" s="192"/>
      <c r="K21" s="6"/>
    </row>
    <row r="22" spans="1:14" ht="10.5">
      <c r="A22" s="78">
        <v>42036</v>
      </c>
      <c r="B22" s="79">
        <f>'03'!E35</f>
        <v>2643.04</v>
      </c>
      <c r="C22" s="79">
        <f>B22*12.5%</f>
        <v>330.38</v>
      </c>
      <c r="D22" s="193">
        <v>317</v>
      </c>
      <c r="E22" s="193">
        <v>24</v>
      </c>
      <c r="F22" s="194">
        <f>(C22*D22)+C22/30*24</f>
        <v>104994.76</v>
      </c>
      <c r="G22" s="195">
        <v>1</v>
      </c>
      <c r="H22" s="196">
        <v>0</v>
      </c>
      <c r="I22" s="197">
        <v>0</v>
      </c>
      <c r="J22" s="196">
        <v>0</v>
      </c>
      <c r="K22" s="62">
        <f>F22</f>
        <v>104994.76</v>
      </c>
      <c r="N22" s="142"/>
    </row>
    <row r="25" spans="1:10" s="36" customFormat="1" ht="10.5">
      <c r="A25" s="36" t="s">
        <v>187</v>
      </c>
      <c r="G25" s="230"/>
      <c r="H25" s="231"/>
      <c r="J25" s="212"/>
    </row>
    <row r="26" spans="1:10" s="36" customFormat="1" ht="10.5">
      <c r="A26" s="36" t="s">
        <v>188</v>
      </c>
      <c r="G26" s="230"/>
      <c r="H26" s="231"/>
      <c r="J26" s="212"/>
    </row>
    <row r="27" spans="4:7" ht="11.25">
      <c r="D27" s="176"/>
      <c r="E27" s="176"/>
      <c r="F27" s="176"/>
      <c r="G27" s="198"/>
    </row>
    <row r="29" spans="6:7" ht="10.5">
      <c r="F29" s="49"/>
      <c r="G29" s="49" t="s">
        <v>214</v>
      </c>
    </row>
    <row r="30" spans="6:7" ht="12.75">
      <c r="F30" s="259" t="s">
        <v>215</v>
      </c>
      <c r="G30" s="49"/>
    </row>
  </sheetData>
  <sheetProtection/>
  <hyperlinks>
    <hyperlink ref="F30" r:id="rId1" display="www.sentenca.com.br"/>
  </hyperlinks>
  <printOptions/>
  <pageMargins left="1.4960629921259843" right="0.5118110236220472" top="0.984251968503937" bottom="0.5905511811023623" header="0.31496062992125984" footer="0.31496062992125984"/>
  <pageSetup horizontalDpi="600" verticalDpi="600" orientation="landscape" paperSize="9" r:id="rId2"/>
  <headerFooter>
    <oddHeader>&amp;R
Anexo: 04
Folha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M15" sqref="M15"/>
    </sheetView>
  </sheetViews>
  <sheetFormatPr defaultColWidth="9.33203125" defaultRowHeight="10.5"/>
  <cols>
    <col min="1" max="1" width="11" style="0" customWidth="1"/>
    <col min="2" max="2" width="15.83203125" style="0" customWidth="1"/>
    <col min="3" max="3" width="14" style="0" customWidth="1"/>
    <col min="4" max="4" width="14.66015625" style="0" customWidth="1"/>
    <col min="5" max="5" width="16.16015625" style="0" customWidth="1"/>
    <col min="6" max="6" width="14.5" style="0" customWidth="1"/>
    <col min="7" max="7" width="15.5" style="0" customWidth="1"/>
    <col min="10" max="10" width="9.5" style="0" bestFit="1" customWidth="1"/>
  </cols>
  <sheetData>
    <row r="1" spans="1:4" s="258" customFormat="1" ht="14.25" customHeight="1">
      <c r="A1" s="257" t="s">
        <v>223</v>
      </c>
      <c r="B1" s="257"/>
      <c r="C1" s="257"/>
      <c r="D1" s="257"/>
    </row>
    <row r="2" spans="1:4" s="50" customFormat="1" ht="10.5" customHeight="1">
      <c r="A2" s="49"/>
      <c r="B2" s="111"/>
      <c r="C2" s="49"/>
      <c r="D2" s="49"/>
    </row>
    <row r="3" spans="1:4" s="50" customFormat="1" ht="10.5" customHeight="1">
      <c r="A3" s="49"/>
      <c r="B3" s="111"/>
      <c r="C3" s="49"/>
      <c r="D3" s="49"/>
    </row>
    <row r="4" ht="10.5">
      <c r="A4" s="37" t="s">
        <v>22</v>
      </c>
    </row>
    <row r="5" s="36" customFormat="1" ht="10.5"/>
    <row r="6" spans="1:3" s="36" customFormat="1" ht="10.5">
      <c r="A6" s="81" t="s">
        <v>216</v>
      </c>
      <c r="C6" s="240"/>
    </row>
    <row r="7" spans="1:3" s="9" customFormat="1" ht="10.5">
      <c r="A7" s="81" t="s">
        <v>217</v>
      </c>
      <c r="C7" s="226"/>
    </row>
    <row r="8" spans="1:3" s="9" customFormat="1" ht="10.5">
      <c r="A8" s="106" t="s">
        <v>218</v>
      </c>
      <c r="C8" s="226"/>
    </row>
    <row r="9" s="9" customFormat="1" ht="10.5">
      <c r="A9" s="106" t="s">
        <v>174</v>
      </c>
    </row>
    <row r="10" s="9" customFormat="1" ht="10.5">
      <c r="A10" s="106" t="s">
        <v>177</v>
      </c>
    </row>
    <row r="11" s="9" customFormat="1" ht="10.5">
      <c r="A11" s="106" t="s">
        <v>173</v>
      </c>
    </row>
    <row r="12" ht="15" customHeight="1" thickBot="1"/>
    <row r="13" spans="1:7" ht="12" thickBot="1" thickTop="1">
      <c r="A13" s="47" t="s">
        <v>2</v>
      </c>
      <c r="B13" s="48" t="s">
        <v>3</v>
      </c>
      <c r="C13" s="48" t="s">
        <v>4</v>
      </c>
      <c r="D13" s="48" t="s">
        <v>5</v>
      </c>
      <c r="E13" s="48" t="s">
        <v>6</v>
      </c>
      <c r="F13" s="48" t="s">
        <v>7</v>
      </c>
      <c r="G13" s="48" t="s">
        <v>8</v>
      </c>
    </row>
    <row r="14" spans="1:5" ht="12" thickBot="1" thickTop="1">
      <c r="A14" s="49"/>
      <c r="B14" s="49"/>
      <c r="C14" s="49"/>
      <c r="D14" s="49"/>
      <c r="E14" s="50"/>
    </row>
    <row r="15" spans="1:7" ht="11.25" thickTop="1">
      <c r="A15" s="51" t="s">
        <v>0</v>
      </c>
      <c r="B15" s="52" t="s">
        <v>21</v>
      </c>
      <c r="C15" s="7" t="s">
        <v>30</v>
      </c>
      <c r="D15" s="7" t="s">
        <v>11</v>
      </c>
      <c r="E15" s="7" t="s">
        <v>102</v>
      </c>
      <c r="F15" s="159" t="s">
        <v>42</v>
      </c>
      <c r="G15" s="8" t="s">
        <v>13</v>
      </c>
    </row>
    <row r="16" spans="1:7" ht="10.5">
      <c r="A16" s="53"/>
      <c r="B16" s="54" t="s">
        <v>23</v>
      </c>
      <c r="C16" s="155" t="s">
        <v>25</v>
      </c>
      <c r="D16" s="155" t="s">
        <v>13</v>
      </c>
      <c r="E16" s="10" t="s">
        <v>103</v>
      </c>
      <c r="F16" s="10" t="s">
        <v>27</v>
      </c>
      <c r="G16" s="11" t="s">
        <v>25</v>
      </c>
    </row>
    <row r="17" spans="1:7" ht="10.5">
      <c r="A17" s="53"/>
      <c r="B17" s="54" t="s">
        <v>24</v>
      </c>
      <c r="C17" s="155" t="s">
        <v>26</v>
      </c>
      <c r="D17" s="155" t="s">
        <v>100</v>
      </c>
      <c r="E17" s="160" t="s">
        <v>104</v>
      </c>
      <c r="F17" s="10" t="s">
        <v>1</v>
      </c>
      <c r="G17" s="11" t="s">
        <v>28</v>
      </c>
    </row>
    <row r="18" spans="1:7" ht="10.5">
      <c r="A18" s="53"/>
      <c r="B18" s="122" t="s">
        <v>178</v>
      </c>
      <c r="C18" s="155" t="s">
        <v>179</v>
      </c>
      <c r="D18" s="156">
        <v>42036</v>
      </c>
      <c r="E18" s="162" t="s">
        <v>183</v>
      </c>
      <c r="F18" s="10"/>
      <c r="G18" s="157" t="s">
        <v>101</v>
      </c>
    </row>
    <row r="19" spans="1:7" ht="10.5">
      <c r="A19" s="53"/>
      <c r="B19" s="122"/>
      <c r="C19" s="155" t="s">
        <v>109</v>
      </c>
      <c r="D19" s="59"/>
      <c r="E19" s="210" t="s">
        <v>184</v>
      </c>
      <c r="F19" s="10"/>
      <c r="G19" s="158">
        <v>42036</v>
      </c>
    </row>
    <row r="20" spans="1:7" ht="10.5">
      <c r="A20" s="53"/>
      <c r="B20" s="122"/>
      <c r="C20" s="59">
        <v>41793</v>
      </c>
      <c r="D20" s="59"/>
      <c r="E20" s="210" t="s">
        <v>185</v>
      </c>
      <c r="F20" s="10"/>
      <c r="G20" s="158"/>
    </row>
    <row r="21" spans="1:7" ht="11.25" thickBot="1">
      <c r="A21" s="55"/>
      <c r="B21" s="56"/>
      <c r="C21" s="60"/>
      <c r="D21" s="60" t="s">
        <v>12</v>
      </c>
      <c r="E21" s="211">
        <v>42036</v>
      </c>
      <c r="F21" s="164" t="s">
        <v>107</v>
      </c>
      <c r="G21" s="165" t="s">
        <v>108</v>
      </c>
    </row>
    <row r="22" spans="3:7" ht="11.25" thickTop="1">
      <c r="C22" s="2"/>
      <c r="D22" s="2"/>
      <c r="E22" s="2"/>
      <c r="F22" s="2"/>
      <c r="G22" s="2"/>
    </row>
    <row r="23" spans="1:7" ht="10.5">
      <c r="A23" s="57">
        <v>41791</v>
      </c>
      <c r="B23" s="58">
        <v>50000</v>
      </c>
      <c r="C23" s="67">
        <f>Plan1!K52</f>
        <v>1.00646398</v>
      </c>
      <c r="D23" s="61">
        <f>B23*C23</f>
        <v>50323.2</v>
      </c>
      <c r="E23" s="63">
        <f>(1/30*11)+4+12+1</f>
        <v>17.37</v>
      </c>
      <c r="F23" s="62">
        <f>D23*E23%</f>
        <v>8741.14</v>
      </c>
      <c r="G23" s="62">
        <f>D23+F23</f>
        <v>59064.34</v>
      </c>
    </row>
    <row r="27" s="168" customFormat="1" ht="10.5">
      <c r="C27" s="168" t="s">
        <v>182</v>
      </c>
    </row>
    <row r="28" s="168" customFormat="1" ht="10.5">
      <c r="C28" s="168" t="s">
        <v>180</v>
      </c>
    </row>
    <row r="29" ht="10.5">
      <c r="C29" s="168" t="s">
        <v>181</v>
      </c>
    </row>
    <row r="32" spans="4:5" ht="10.5">
      <c r="D32" s="49"/>
      <c r="E32" s="49" t="s">
        <v>214</v>
      </c>
    </row>
    <row r="33" spans="4:5" ht="12.75">
      <c r="D33" s="259" t="s">
        <v>215</v>
      </c>
      <c r="E33" s="49"/>
    </row>
  </sheetData>
  <sheetProtection/>
  <hyperlinks>
    <hyperlink ref="D33" r:id="rId1" display="www.sentenca.com.br"/>
  </hyperlinks>
  <printOptions/>
  <pageMargins left="2.598425196850394" right="0.7874015748031497" top="0.984251968503937" bottom="0.7480314960629921" header="0.31496062992125984" footer="0.5118110236220472"/>
  <pageSetup horizontalDpi="300" verticalDpi="300" orientation="landscape" paperSize="9" r:id="rId2"/>
  <headerFooter alignWithMargins="0">
    <oddHeader xml:space="preserve">&amp;R
Anexo: 05
Folha : 0&amp;P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27">
      <selection activeCell="F152" sqref="F152:G153"/>
    </sheetView>
  </sheetViews>
  <sheetFormatPr defaultColWidth="13.33203125" defaultRowHeight="10.5"/>
  <cols>
    <col min="1" max="1" width="7.83203125" style="9" customWidth="1"/>
    <col min="2" max="2" width="9.83203125" style="250" customWidth="1"/>
    <col min="3" max="3" width="13.16015625" style="9" customWidth="1"/>
    <col min="4" max="4" width="10.66015625" style="9" customWidth="1"/>
    <col min="5" max="5" width="11.66015625" style="9" customWidth="1"/>
    <col min="6" max="6" width="13.16015625" style="250" customWidth="1"/>
    <col min="7" max="8" width="13" style="9" customWidth="1"/>
    <col min="9" max="9" width="11.33203125" style="9" customWidth="1"/>
    <col min="10" max="10" width="13" style="9" customWidth="1"/>
    <col min="11" max="11" width="13.33203125" style="9" customWidth="1"/>
    <col min="12" max="12" width="13.33203125" style="116" customWidth="1"/>
    <col min="13" max="16384" width="13.33203125" style="9" customWidth="1"/>
  </cols>
  <sheetData>
    <row r="1" spans="1:4" s="258" customFormat="1" ht="14.25" customHeight="1">
      <c r="A1" s="257" t="s">
        <v>224</v>
      </c>
      <c r="B1" s="257"/>
      <c r="C1" s="257"/>
      <c r="D1" s="257"/>
    </row>
    <row r="2" spans="1:4" s="50" customFormat="1" ht="10.5" customHeight="1">
      <c r="A2" s="49"/>
      <c r="B2" s="111"/>
      <c r="C2" s="49"/>
      <c r="D2" s="49"/>
    </row>
    <row r="3" spans="1:4" s="50" customFormat="1" ht="10.5" customHeight="1">
      <c r="A3" s="49"/>
      <c r="B3" s="111"/>
      <c r="C3" s="49"/>
      <c r="D3" s="49"/>
    </row>
    <row r="4" spans="1:12" s="36" customFormat="1" ht="10.5" customHeight="1">
      <c r="A4" s="36" t="s">
        <v>165</v>
      </c>
      <c r="B4" s="251"/>
      <c r="F4" s="251"/>
      <c r="L4" s="212"/>
    </row>
    <row r="5" spans="2:12" s="36" customFormat="1" ht="10.5" customHeight="1">
      <c r="B5" s="251"/>
      <c r="F5" s="251"/>
      <c r="L5" s="212"/>
    </row>
    <row r="6" spans="1:3" s="36" customFormat="1" ht="10.5">
      <c r="A6" s="81" t="s">
        <v>216</v>
      </c>
      <c r="C6" s="240"/>
    </row>
    <row r="7" spans="1:12" ht="10.5">
      <c r="A7" s="81" t="s">
        <v>217</v>
      </c>
      <c r="B7" s="9"/>
      <c r="C7" s="226"/>
      <c r="F7" s="9"/>
      <c r="L7" s="9"/>
    </row>
    <row r="8" spans="1:12" ht="10.5">
      <c r="A8" s="106" t="s">
        <v>218</v>
      </c>
      <c r="B8" s="9"/>
      <c r="C8" s="226"/>
      <c r="F8" s="9"/>
      <c r="L8" s="9"/>
    </row>
    <row r="9" spans="1:12" ht="10.5">
      <c r="A9" s="106" t="s">
        <v>175</v>
      </c>
      <c r="L9" s="9"/>
    </row>
    <row r="10" spans="1:12" ht="10.5">
      <c r="A10" s="106" t="s">
        <v>176</v>
      </c>
      <c r="L10" s="9"/>
    </row>
    <row r="11" ht="13.5" customHeight="1" thickBot="1"/>
    <row r="12" spans="1:10" ht="12" thickBot="1" thickTop="1">
      <c r="A12" s="38" t="s">
        <v>2</v>
      </c>
      <c r="B12" s="38" t="s">
        <v>3</v>
      </c>
      <c r="C12" s="38" t="s">
        <v>4</v>
      </c>
      <c r="D12" s="38" t="s">
        <v>199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8" t="s">
        <v>35</v>
      </c>
    </row>
    <row r="13" spans="1:2" ht="12" thickBot="1" thickTop="1">
      <c r="A13" s="74"/>
      <c r="B13" s="173"/>
    </row>
    <row r="14" spans="1:10" ht="11.25" thickTop="1">
      <c r="A14" s="172" t="s">
        <v>0</v>
      </c>
      <c r="B14" s="7" t="s">
        <v>17</v>
      </c>
      <c r="C14" s="7" t="s">
        <v>17</v>
      </c>
      <c r="D14" s="159" t="s">
        <v>158</v>
      </c>
      <c r="E14" s="7" t="s">
        <v>121</v>
      </c>
      <c r="F14" s="7" t="s">
        <v>153</v>
      </c>
      <c r="G14" s="213" t="s">
        <v>13</v>
      </c>
      <c r="H14" s="7" t="s">
        <v>102</v>
      </c>
      <c r="I14" s="213" t="s">
        <v>42</v>
      </c>
      <c r="J14" s="214" t="s">
        <v>13</v>
      </c>
    </row>
    <row r="15" spans="1:10" ht="10.5">
      <c r="A15" s="215"/>
      <c r="B15" s="155" t="s">
        <v>68</v>
      </c>
      <c r="C15" s="10" t="s">
        <v>154</v>
      </c>
      <c r="D15" s="155" t="s">
        <v>32</v>
      </c>
      <c r="E15" s="10" t="s">
        <v>32</v>
      </c>
      <c r="F15" s="155" t="s">
        <v>155</v>
      </c>
      <c r="G15" s="216" t="s">
        <v>25</v>
      </c>
      <c r="H15" s="10" t="s">
        <v>156</v>
      </c>
      <c r="I15" s="216" t="s">
        <v>27</v>
      </c>
      <c r="J15" s="217" t="s">
        <v>25</v>
      </c>
    </row>
    <row r="16" spans="1:10" ht="10.5">
      <c r="A16" s="215"/>
      <c r="B16" s="155"/>
      <c r="C16" s="155" t="s">
        <v>157</v>
      </c>
      <c r="D16" s="155" t="s">
        <v>196</v>
      </c>
      <c r="E16" s="155" t="s">
        <v>106</v>
      </c>
      <c r="F16" s="155" t="s">
        <v>25</v>
      </c>
      <c r="G16" s="216" t="s">
        <v>26</v>
      </c>
      <c r="H16" s="10" t="s">
        <v>159</v>
      </c>
      <c r="I16" s="216" t="s">
        <v>1</v>
      </c>
      <c r="J16" s="217" t="s">
        <v>28</v>
      </c>
    </row>
    <row r="17" spans="1:10" ht="10.5">
      <c r="A17" s="215"/>
      <c r="B17" s="218"/>
      <c r="C17" s="155" t="s">
        <v>160</v>
      </c>
      <c r="D17" s="155" t="s">
        <v>197</v>
      </c>
      <c r="E17" s="155" t="s">
        <v>111</v>
      </c>
      <c r="F17" s="155" t="s">
        <v>26</v>
      </c>
      <c r="G17" s="216" t="s">
        <v>29</v>
      </c>
      <c r="H17" s="163" t="s">
        <v>201</v>
      </c>
      <c r="I17" s="216"/>
      <c r="J17" s="217" t="s">
        <v>1</v>
      </c>
    </row>
    <row r="18" spans="1:10" ht="10.5">
      <c r="A18" s="215"/>
      <c r="B18" s="10"/>
      <c r="C18" s="155" t="s">
        <v>32</v>
      </c>
      <c r="D18" s="155" t="s">
        <v>198</v>
      </c>
      <c r="E18" s="155" t="s">
        <v>130</v>
      </c>
      <c r="F18" s="10"/>
      <c r="G18" s="219">
        <v>42036</v>
      </c>
      <c r="H18" s="59" t="s">
        <v>161</v>
      </c>
      <c r="I18" s="216"/>
      <c r="J18" s="233">
        <v>42036</v>
      </c>
    </row>
    <row r="19" spans="1:10" ht="12.75" customHeight="1" thickBot="1">
      <c r="A19" s="186"/>
      <c r="B19" s="252"/>
      <c r="C19" s="39"/>
      <c r="D19" s="39"/>
      <c r="E19" s="164" t="s">
        <v>200</v>
      </c>
      <c r="F19" s="39"/>
      <c r="G19" s="220" t="s">
        <v>202</v>
      </c>
      <c r="H19" s="161">
        <v>42036</v>
      </c>
      <c r="I19" s="221" t="s">
        <v>203</v>
      </c>
      <c r="J19" s="234" t="s">
        <v>204</v>
      </c>
    </row>
    <row r="20" spans="1:10" ht="12.75" customHeight="1" thickTop="1">
      <c r="A20" s="110"/>
      <c r="B20" s="253"/>
      <c r="C20" s="173"/>
      <c r="D20" s="173"/>
      <c r="E20" s="173"/>
      <c r="F20" s="173"/>
      <c r="G20" s="222"/>
      <c r="H20" s="149"/>
      <c r="I20" s="173"/>
      <c r="J20" s="173"/>
    </row>
    <row r="21" spans="1:10" ht="10.5" customHeight="1">
      <c r="A21" s="223">
        <f>'01'!A22</f>
        <v>35916</v>
      </c>
      <c r="B21" s="254">
        <f>'01'!D22</f>
        <v>578.3</v>
      </c>
      <c r="C21" s="209">
        <f>B21/30*5</f>
        <v>96.38</v>
      </c>
      <c r="D21" s="209">
        <v>11.2</v>
      </c>
      <c r="E21" s="209">
        <f>C21*D21%</f>
        <v>10.79</v>
      </c>
      <c r="F21" s="255">
        <f>Plan1!F39</f>
        <v>1.419088706</v>
      </c>
      <c r="G21" s="209">
        <f>E21*F21</f>
        <v>15.31</v>
      </c>
      <c r="H21" s="224">
        <f>(1/30*11)+4+12+1</f>
        <v>17.37</v>
      </c>
      <c r="I21" s="225">
        <f>G21*H22%</f>
        <v>2.66</v>
      </c>
      <c r="J21" s="225">
        <f>G21+I21</f>
        <v>17.97</v>
      </c>
    </row>
    <row r="22" spans="1:10" ht="10.5" customHeight="1">
      <c r="A22" s="223">
        <f>'01'!A23</f>
        <v>35947</v>
      </c>
      <c r="B22" s="254">
        <f>'01'!D23</f>
        <v>578.3</v>
      </c>
      <c r="C22" s="209">
        <f>B22</f>
        <v>578.3</v>
      </c>
      <c r="D22" s="209">
        <v>11.2</v>
      </c>
      <c r="E22" s="209">
        <f aca="true" t="shared" si="0" ref="E22:E85">C22*D22%</f>
        <v>64.77</v>
      </c>
      <c r="F22" s="255">
        <f>Plan1!F40</f>
        <v>1.412150809</v>
      </c>
      <c r="G22" s="209">
        <f aca="true" t="shared" si="1" ref="G22:G85">E22*F22</f>
        <v>91.47</v>
      </c>
      <c r="H22" s="224">
        <f>H21</f>
        <v>17.37</v>
      </c>
      <c r="I22" s="225">
        <f aca="true" t="shared" si="2" ref="I22:I85">G22*H23%</f>
        <v>15.89</v>
      </c>
      <c r="J22" s="225">
        <f aca="true" t="shared" si="3" ref="J22:J85">G22+I22</f>
        <v>107.36</v>
      </c>
    </row>
    <row r="23" spans="1:10" ht="10.5" customHeight="1">
      <c r="A23" s="223">
        <f>'01'!A24</f>
        <v>35977</v>
      </c>
      <c r="B23" s="254">
        <f>'01'!D24</f>
        <v>578.3</v>
      </c>
      <c r="C23" s="209">
        <f aca="true" t="shared" si="4" ref="C23:C45">B23</f>
        <v>578.3</v>
      </c>
      <c r="D23" s="209">
        <v>11.2</v>
      </c>
      <c r="E23" s="209">
        <f t="shared" si="0"/>
        <v>64.77</v>
      </c>
      <c r="F23" s="255">
        <f>Plan1!F41</f>
        <v>1.404422273</v>
      </c>
      <c r="G23" s="209">
        <f t="shared" si="1"/>
        <v>90.96</v>
      </c>
      <c r="H23" s="224">
        <f aca="true" t="shared" si="5" ref="H23:H86">H22</f>
        <v>17.37</v>
      </c>
      <c r="I23" s="225">
        <f t="shared" si="2"/>
        <v>15.8</v>
      </c>
      <c r="J23" s="225">
        <f t="shared" si="3"/>
        <v>106.76</v>
      </c>
    </row>
    <row r="24" spans="1:10" ht="10.5" customHeight="1">
      <c r="A24" s="223">
        <f>'01'!A25</f>
        <v>36008</v>
      </c>
      <c r="B24" s="254">
        <f>'01'!D25</f>
        <v>578.3</v>
      </c>
      <c r="C24" s="209">
        <f t="shared" si="4"/>
        <v>578.3</v>
      </c>
      <c r="D24" s="209">
        <v>11.2</v>
      </c>
      <c r="E24" s="209">
        <f t="shared" si="0"/>
        <v>64.77</v>
      </c>
      <c r="F24" s="255">
        <f>Plan1!F42</f>
        <v>1.39917676</v>
      </c>
      <c r="G24" s="209">
        <f t="shared" si="1"/>
        <v>90.62</v>
      </c>
      <c r="H24" s="224">
        <f t="shared" si="5"/>
        <v>17.37</v>
      </c>
      <c r="I24" s="225">
        <f t="shared" si="2"/>
        <v>15.74</v>
      </c>
      <c r="J24" s="225">
        <f t="shared" si="3"/>
        <v>106.36</v>
      </c>
    </row>
    <row r="25" spans="1:10" ht="10.5" customHeight="1">
      <c r="A25" s="223">
        <f>'01'!A26</f>
        <v>36039</v>
      </c>
      <c r="B25" s="254">
        <f>'01'!D26</f>
        <v>578.3</v>
      </c>
      <c r="C25" s="209">
        <f t="shared" si="4"/>
        <v>578.3</v>
      </c>
      <c r="D25" s="209">
        <v>11.2</v>
      </c>
      <c r="E25" s="209">
        <f t="shared" si="0"/>
        <v>64.77</v>
      </c>
      <c r="F25" s="255">
        <f>Plan1!F43</f>
        <v>1.392892031</v>
      </c>
      <c r="G25" s="209">
        <f t="shared" si="1"/>
        <v>90.22</v>
      </c>
      <c r="H25" s="224">
        <f t="shared" si="5"/>
        <v>17.37</v>
      </c>
      <c r="I25" s="225">
        <f t="shared" si="2"/>
        <v>15.67</v>
      </c>
      <c r="J25" s="225">
        <f t="shared" si="3"/>
        <v>105.89</v>
      </c>
    </row>
    <row r="26" spans="1:10" ht="10.5" customHeight="1">
      <c r="A26" s="223">
        <f>'01'!A27</f>
        <v>36069</v>
      </c>
      <c r="B26" s="254">
        <f>'01'!D27</f>
        <v>578.3</v>
      </c>
      <c r="C26" s="209">
        <f t="shared" si="4"/>
        <v>578.3</v>
      </c>
      <c r="D26" s="209">
        <v>11.2</v>
      </c>
      <c r="E26" s="209">
        <f t="shared" si="0"/>
        <v>64.77</v>
      </c>
      <c r="F26" s="255">
        <f>Plan1!F44</f>
        <v>1.380615597</v>
      </c>
      <c r="G26" s="209">
        <f t="shared" si="1"/>
        <v>89.42</v>
      </c>
      <c r="H26" s="224">
        <f t="shared" si="5"/>
        <v>17.37</v>
      </c>
      <c r="I26" s="225">
        <f t="shared" si="2"/>
        <v>15.53</v>
      </c>
      <c r="J26" s="225">
        <f t="shared" si="3"/>
        <v>104.95</v>
      </c>
    </row>
    <row r="27" spans="1:10" ht="10.5" customHeight="1">
      <c r="A27" s="223">
        <f>'01'!A28</f>
        <v>36100</v>
      </c>
      <c r="B27" s="254">
        <f>'01'!D28</f>
        <v>578.3</v>
      </c>
      <c r="C27" s="209">
        <f t="shared" si="4"/>
        <v>578.3</v>
      </c>
      <c r="D27" s="209">
        <v>11.2</v>
      </c>
      <c r="E27" s="209">
        <f t="shared" si="0"/>
        <v>64.77</v>
      </c>
      <c r="F27" s="255">
        <f>Plan1!F45</f>
        <v>1.372195803</v>
      </c>
      <c r="G27" s="209">
        <f t="shared" si="1"/>
        <v>88.88</v>
      </c>
      <c r="H27" s="224">
        <f t="shared" si="5"/>
        <v>17.37</v>
      </c>
      <c r="I27" s="225">
        <f t="shared" si="2"/>
        <v>15.44</v>
      </c>
      <c r="J27" s="225">
        <f t="shared" si="3"/>
        <v>104.32</v>
      </c>
    </row>
    <row r="28" spans="1:10" ht="10.5" customHeight="1">
      <c r="A28" s="223">
        <f>'01'!A29</f>
        <v>36130</v>
      </c>
      <c r="B28" s="254">
        <f>'01'!D29</f>
        <v>578.3</v>
      </c>
      <c r="C28" s="209">
        <f t="shared" si="4"/>
        <v>578.3</v>
      </c>
      <c r="D28" s="209">
        <v>11.2</v>
      </c>
      <c r="E28" s="209">
        <f t="shared" si="0"/>
        <v>64.77</v>
      </c>
      <c r="F28" s="255">
        <f>Plan1!G34</f>
        <v>1.362070174</v>
      </c>
      <c r="G28" s="209">
        <f t="shared" si="1"/>
        <v>88.22</v>
      </c>
      <c r="H28" s="224">
        <f t="shared" si="5"/>
        <v>17.37</v>
      </c>
      <c r="I28" s="225">
        <f t="shared" si="2"/>
        <v>15.32</v>
      </c>
      <c r="J28" s="225">
        <f t="shared" si="3"/>
        <v>103.54</v>
      </c>
    </row>
    <row r="29" spans="1:10" ht="10.5" customHeight="1">
      <c r="A29" s="223">
        <f>'01'!A30</f>
        <v>36161</v>
      </c>
      <c r="B29" s="254">
        <f>'01'!D30</f>
        <v>578.3</v>
      </c>
      <c r="C29" s="209">
        <f t="shared" si="4"/>
        <v>578.3</v>
      </c>
      <c r="D29" s="209">
        <v>11.2</v>
      </c>
      <c r="E29" s="209">
        <f t="shared" si="0"/>
        <v>64.77</v>
      </c>
      <c r="F29" s="255">
        <f>Plan1!G35</f>
        <v>1.355073927</v>
      </c>
      <c r="G29" s="209">
        <f t="shared" si="1"/>
        <v>87.77</v>
      </c>
      <c r="H29" s="224">
        <f t="shared" si="5"/>
        <v>17.37</v>
      </c>
      <c r="I29" s="225">
        <f t="shared" si="2"/>
        <v>15.25</v>
      </c>
      <c r="J29" s="225">
        <f t="shared" si="3"/>
        <v>103.02</v>
      </c>
    </row>
    <row r="30" spans="1:10" ht="10.5" customHeight="1">
      <c r="A30" s="223">
        <f>'01'!A31</f>
        <v>36192</v>
      </c>
      <c r="B30" s="254">
        <f>'01'!D31</f>
        <v>578.3</v>
      </c>
      <c r="C30" s="209">
        <f t="shared" si="4"/>
        <v>578.3</v>
      </c>
      <c r="D30" s="209">
        <v>11.2</v>
      </c>
      <c r="E30" s="209">
        <f t="shared" si="0"/>
        <v>64.77</v>
      </c>
      <c r="F30" s="255">
        <f>Plan1!G36</f>
        <v>1.343922062</v>
      </c>
      <c r="G30" s="209">
        <f t="shared" si="1"/>
        <v>87.05</v>
      </c>
      <c r="H30" s="224">
        <f t="shared" si="5"/>
        <v>17.37</v>
      </c>
      <c r="I30" s="225">
        <f t="shared" si="2"/>
        <v>15.12</v>
      </c>
      <c r="J30" s="225">
        <f t="shared" si="3"/>
        <v>102.17</v>
      </c>
    </row>
    <row r="31" spans="1:10" ht="10.5" customHeight="1">
      <c r="A31" s="223">
        <f>'01'!A32</f>
        <v>36220</v>
      </c>
      <c r="B31" s="254">
        <f>'01'!D32</f>
        <v>578.3</v>
      </c>
      <c r="C31" s="209">
        <f t="shared" si="4"/>
        <v>578.3</v>
      </c>
      <c r="D31" s="209">
        <v>11.2</v>
      </c>
      <c r="E31" s="209">
        <f t="shared" si="0"/>
        <v>64.77</v>
      </c>
      <c r="F31" s="255">
        <f>Plan1!G37</f>
        <v>1.328492945</v>
      </c>
      <c r="G31" s="209">
        <f t="shared" si="1"/>
        <v>86.05</v>
      </c>
      <c r="H31" s="224">
        <f t="shared" si="5"/>
        <v>17.37</v>
      </c>
      <c r="I31" s="225">
        <f t="shared" si="2"/>
        <v>14.95</v>
      </c>
      <c r="J31" s="225">
        <f t="shared" si="3"/>
        <v>101</v>
      </c>
    </row>
    <row r="32" spans="1:10" ht="10.5" customHeight="1">
      <c r="A32" s="223">
        <f>'01'!A33</f>
        <v>36251</v>
      </c>
      <c r="B32" s="254">
        <f>'01'!D33</f>
        <v>578.3</v>
      </c>
      <c r="C32" s="209">
        <f t="shared" si="4"/>
        <v>578.3</v>
      </c>
      <c r="D32" s="209">
        <v>11.2</v>
      </c>
      <c r="E32" s="209">
        <f t="shared" si="0"/>
        <v>64.77</v>
      </c>
      <c r="F32" s="255">
        <f>Plan1!G38</f>
        <v>1.320448771</v>
      </c>
      <c r="G32" s="209">
        <f t="shared" si="1"/>
        <v>85.53</v>
      </c>
      <c r="H32" s="224">
        <f t="shared" si="5"/>
        <v>17.37</v>
      </c>
      <c r="I32" s="225">
        <f t="shared" si="2"/>
        <v>14.86</v>
      </c>
      <c r="J32" s="225">
        <f t="shared" si="3"/>
        <v>100.39</v>
      </c>
    </row>
    <row r="33" spans="1:10" ht="10.5" customHeight="1">
      <c r="A33" s="223">
        <f>'01'!A34</f>
        <v>36281</v>
      </c>
      <c r="B33" s="254">
        <f>'01'!D34</f>
        <v>613</v>
      </c>
      <c r="C33" s="209">
        <f t="shared" si="4"/>
        <v>613</v>
      </c>
      <c r="D33" s="209">
        <v>11.2</v>
      </c>
      <c r="E33" s="209">
        <f t="shared" si="0"/>
        <v>68.66</v>
      </c>
      <c r="F33" s="255">
        <f>Plan1!G39</f>
        <v>1.312885239</v>
      </c>
      <c r="G33" s="209">
        <f t="shared" si="1"/>
        <v>90.14</v>
      </c>
      <c r="H33" s="224">
        <f t="shared" si="5"/>
        <v>17.37</v>
      </c>
      <c r="I33" s="225">
        <f t="shared" si="2"/>
        <v>15.66</v>
      </c>
      <c r="J33" s="225">
        <f t="shared" si="3"/>
        <v>105.8</v>
      </c>
    </row>
    <row r="34" spans="1:10" ht="10.5" customHeight="1">
      <c r="A34" s="223">
        <f>'01'!A35</f>
        <v>36312</v>
      </c>
      <c r="B34" s="254">
        <f>'01'!D35</f>
        <v>613</v>
      </c>
      <c r="C34" s="209">
        <f t="shared" si="4"/>
        <v>613</v>
      </c>
      <c r="D34" s="209">
        <v>11.2</v>
      </c>
      <c r="E34" s="209">
        <f t="shared" si="0"/>
        <v>68.66</v>
      </c>
      <c r="F34" s="255">
        <f>Plan1!G40</f>
        <v>1.308817434</v>
      </c>
      <c r="G34" s="209">
        <f t="shared" si="1"/>
        <v>89.86</v>
      </c>
      <c r="H34" s="224">
        <f t="shared" si="5"/>
        <v>17.37</v>
      </c>
      <c r="I34" s="225">
        <f t="shared" si="2"/>
        <v>15.61</v>
      </c>
      <c r="J34" s="225">
        <f t="shared" si="3"/>
        <v>105.47</v>
      </c>
    </row>
    <row r="35" spans="1:10" ht="10.5" customHeight="1">
      <c r="A35" s="223">
        <f>'01'!A36</f>
        <v>36342</v>
      </c>
      <c r="B35" s="254">
        <f>'01'!D36</f>
        <v>613</v>
      </c>
      <c r="C35" s="209">
        <f t="shared" si="4"/>
        <v>613</v>
      </c>
      <c r="D35" s="209">
        <v>11.2</v>
      </c>
      <c r="E35" s="209">
        <f t="shared" si="0"/>
        <v>68.66</v>
      </c>
      <c r="F35" s="255">
        <f>Plan1!G41</f>
        <v>1.304989899</v>
      </c>
      <c r="G35" s="209">
        <f t="shared" si="1"/>
        <v>89.6</v>
      </c>
      <c r="H35" s="224">
        <f t="shared" si="5"/>
        <v>17.37</v>
      </c>
      <c r="I35" s="225">
        <f t="shared" si="2"/>
        <v>15.56</v>
      </c>
      <c r="J35" s="225">
        <f t="shared" si="3"/>
        <v>105.16</v>
      </c>
    </row>
    <row r="36" spans="1:10" ht="10.5" customHeight="1">
      <c r="A36" s="223">
        <f>'01'!A37</f>
        <v>36373</v>
      </c>
      <c r="B36" s="254">
        <f>'01'!D37</f>
        <v>613</v>
      </c>
      <c r="C36" s="209">
        <f t="shared" si="4"/>
        <v>613</v>
      </c>
      <c r="D36" s="209">
        <v>11.2</v>
      </c>
      <c r="E36" s="209">
        <f t="shared" si="0"/>
        <v>68.66</v>
      </c>
      <c r="F36" s="255">
        <f>Plan1!G42</f>
        <v>1.301157989</v>
      </c>
      <c r="G36" s="209">
        <f t="shared" si="1"/>
        <v>89.34</v>
      </c>
      <c r="H36" s="224">
        <f t="shared" si="5"/>
        <v>17.37</v>
      </c>
      <c r="I36" s="225">
        <f t="shared" si="2"/>
        <v>15.52</v>
      </c>
      <c r="J36" s="225">
        <f t="shared" si="3"/>
        <v>104.86</v>
      </c>
    </row>
    <row r="37" spans="1:10" ht="10.5" customHeight="1">
      <c r="A37" s="223">
        <f>'01'!A38</f>
        <v>36404</v>
      </c>
      <c r="B37" s="254">
        <f>'01'!D38</f>
        <v>613</v>
      </c>
      <c r="C37" s="209">
        <f t="shared" si="4"/>
        <v>613</v>
      </c>
      <c r="D37" s="209">
        <v>11.2</v>
      </c>
      <c r="E37" s="209">
        <f t="shared" si="0"/>
        <v>68.66</v>
      </c>
      <c r="F37" s="255">
        <f>Plan1!G43</f>
        <v>1.29763491</v>
      </c>
      <c r="G37" s="209">
        <f t="shared" si="1"/>
        <v>89.1</v>
      </c>
      <c r="H37" s="224">
        <f t="shared" si="5"/>
        <v>17.37</v>
      </c>
      <c r="I37" s="225">
        <f t="shared" si="2"/>
        <v>15.48</v>
      </c>
      <c r="J37" s="225">
        <f t="shared" si="3"/>
        <v>104.58</v>
      </c>
    </row>
    <row r="38" spans="1:10" ht="10.5" customHeight="1">
      <c r="A38" s="223">
        <f>'01'!A39</f>
        <v>36434</v>
      </c>
      <c r="B38" s="254">
        <f>'01'!D39</f>
        <v>613</v>
      </c>
      <c r="C38" s="209">
        <f t="shared" si="4"/>
        <v>613</v>
      </c>
      <c r="D38" s="209">
        <v>11.2</v>
      </c>
      <c r="E38" s="209">
        <f t="shared" si="0"/>
        <v>68.66</v>
      </c>
      <c r="F38" s="255">
        <f>Plan1!G44</f>
        <v>1.294702409</v>
      </c>
      <c r="G38" s="209">
        <f t="shared" si="1"/>
        <v>88.89</v>
      </c>
      <c r="H38" s="224">
        <f t="shared" si="5"/>
        <v>17.37</v>
      </c>
      <c r="I38" s="225">
        <f t="shared" si="2"/>
        <v>15.44</v>
      </c>
      <c r="J38" s="225">
        <f t="shared" si="3"/>
        <v>104.33</v>
      </c>
    </row>
    <row r="39" spans="1:10" ht="10.5" customHeight="1">
      <c r="A39" s="223">
        <f>'01'!A40</f>
        <v>36465</v>
      </c>
      <c r="B39" s="254">
        <f>'01'!D40</f>
        <v>613</v>
      </c>
      <c r="C39" s="209">
        <f t="shared" si="4"/>
        <v>613</v>
      </c>
      <c r="D39" s="209">
        <v>11.2</v>
      </c>
      <c r="E39" s="209">
        <f t="shared" si="0"/>
        <v>68.66</v>
      </c>
      <c r="F39" s="255">
        <f>Plan1!G45</f>
        <v>1.292120752</v>
      </c>
      <c r="G39" s="209">
        <f t="shared" si="1"/>
        <v>88.72</v>
      </c>
      <c r="H39" s="224">
        <f t="shared" si="5"/>
        <v>17.37</v>
      </c>
      <c r="I39" s="225">
        <f t="shared" si="2"/>
        <v>15.41</v>
      </c>
      <c r="J39" s="225">
        <f t="shared" si="3"/>
        <v>104.13</v>
      </c>
    </row>
    <row r="40" spans="1:10" ht="10.5" customHeight="1">
      <c r="A40" s="223">
        <f>'01'!A41</f>
        <v>36495</v>
      </c>
      <c r="B40" s="254">
        <f>'01'!D41</f>
        <v>613</v>
      </c>
      <c r="C40" s="209">
        <f t="shared" si="4"/>
        <v>613</v>
      </c>
      <c r="D40" s="209">
        <v>11.2</v>
      </c>
      <c r="E40" s="209">
        <f t="shared" si="0"/>
        <v>68.66</v>
      </c>
      <c r="F40" s="255">
        <f>Plan1!H34</f>
        <v>1.288258553</v>
      </c>
      <c r="G40" s="209">
        <f t="shared" si="1"/>
        <v>88.45</v>
      </c>
      <c r="H40" s="224">
        <f t="shared" si="5"/>
        <v>17.37</v>
      </c>
      <c r="I40" s="225">
        <f t="shared" si="2"/>
        <v>15.36</v>
      </c>
      <c r="J40" s="225">
        <f t="shared" si="3"/>
        <v>103.81</v>
      </c>
    </row>
    <row r="41" spans="1:10" ht="10.5" customHeight="1">
      <c r="A41" s="223">
        <f>'01'!A42</f>
        <v>36526</v>
      </c>
      <c r="B41" s="254">
        <f>'01'!D42</f>
        <v>613</v>
      </c>
      <c r="C41" s="209">
        <f t="shared" si="4"/>
        <v>613</v>
      </c>
      <c r="D41" s="209">
        <v>11.2</v>
      </c>
      <c r="E41" s="209">
        <f t="shared" si="0"/>
        <v>68.66</v>
      </c>
      <c r="F41" s="255">
        <f>Plan1!H35</f>
        <v>1.285496022</v>
      </c>
      <c r="G41" s="209">
        <f t="shared" si="1"/>
        <v>88.26</v>
      </c>
      <c r="H41" s="224">
        <f t="shared" si="5"/>
        <v>17.37</v>
      </c>
      <c r="I41" s="225">
        <f t="shared" si="2"/>
        <v>15.33</v>
      </c>
      <c r="J41" s="225">
        <f t="shared" si="3"/>
        <v>103.59</v>
      </c>
    </row>
    <row r="42" spans="1:13" ht="10.5" customHeight="1">
      <c r="A42" s="223">
        <f>'01'!A43</f>
        <v>36557</v>
      </c>
      <c r="B42" s="254">
        <f>'01'!D43</f>
        <v>613</v>
      </c>
      <c r="C42" s="209">
        <f t="shared" si="4"/>
        <v>613</v>
      </c>
      <c r="D42" s="209">
        <v>11.2</v>
      </c>
      <c r="E42" s="209">
        <f t="shared" si="0"/>
        <v>68.66</v>
      </c>
      <c r="F42" s="255">
        <f>Plan1!H36</f>
        <v>1.282510338</v>
      </c>
      <c r="G42" s="209">
        <f t="shared" si="1"/>
        <v>88.06</v>
      </c>
      <c r="H42" s="224">
        <f t="shared" si="5"/>
        <v>17.37</v>
      </c>
      <c r="I42" s="225">
        <f t="shared" si="2"/>
        <v>15.3</v>
      </c>
      <c r="J42" s="225">
        <f t="shared" si="3"/>
        <v>103.36</v>
      </c>
      <c r="M42" s="81"/>
    </row>
    <row r="43" spans="1:10" ht="10.5" customHeight="1">
      <c r="A43" s="223">
        <f>'01'!A44</f>
        <v>36586</v>
      </c>
      <c r="B43" s="254">
        <f>'01'!D44</f>
        <v>613</v>
      </c>
      <c r="C43" s="209">
        <f t="shared" si="4"/>
        <v>613</v>
      </c>
      <c r="D43" s="209">
        <v>11.2</v>
      </c>
      <c r="E43" s="209">
        <f t="shared" si="0"/>
        <v>68.66</v>
      </c>
      <c r="F43" s="255">
        <f>Plan1!H37</f>
        <v>1.279641382</v>
      </c>
      <c r="G43" s="209">
        <f t="shared" si="1"/>
        <v>87.86</v>
      </c>
      <c r="H43" s="224">
        <f t="shared" si="5"/>
        <v>17.37</v>
      </c>
      <c r="I43" s="225">
        <f t="shared" si="2"/>
        <v>15.26</v>
      </c>
      <c r="J43" s="225">
        <f t="shared" si="3"/>
        <v>103.12</v>
      </c>
    </row>
    <row r="44" spans="1:10" ht="10.5" customHeight="1">
      <c r="A44" s="223">
        <f>'01'!A45</f>
        <v>36617</v>
      </c>
      <c r="B44" s="254">
        <f>'01'!D45</f>
        <v>613</v>
      </c>
      <c r="C44" s="209">
        <f t="shared" si="4"/>
        <v>613</v>
      </c>
      <c r="D44" s="209">
        <v>11.2</v>
      </c>
      <c r="E44" s="209">
        <f t="shared" si="0"/>
        <v>68.66</v>
      </c>
      <c r="F44" s="255">
        <f>Plan1!H38</f>
        <v>1.277978731</v>
      </c>
      <c r="G44" s="209">
        <f t="shared" si="1"/>
        <v>87.75</v>
      </c>
      <c r="H44" s="224">
        <f t="shared" si="5"/>
        <v>17.37</v>
      </c>
      <c r="I44" s="225">
        <f t="shared" si="2"/>
        <v>15.24</v>
      </c>
      <c r="J44" s="225">
        <f t="shared" si="3"/>
        <v>102.99</v>
      </c>
    </row>
    <row r="45" spans="1:10" ht="10.5" customHeight="1">
      <c r="A45" s="223">
        <f>'01'!A46</f>
        <v>36647</v>
      </c>
      <c r="B45" s="254">
        <f>'01'!D46</f>
        <v>729.47</v>
      </c>
      <c r="C45" s="209">
        <f t="shared" si="4"/>
        <v>729.47</v>
      </c>
      <c r="D45" s="209">
        <v>11.2</v>
      </c>
      <c r="E45" s="209">
        <f t="shared" si="0"/>
        <v>81.7</v>
      </c>
      <c r="F45" s="255">
        <f>Plan1!H39</f>
        <v>1.274801925</v>
      </c>
      <c r="G45" s="209">
        <f t="shared" si="1"/>
        <v>104.15</v>
      </c>
      <c r="H45" s="224">
        <f t="shared" si="5"/>
        <v>17.37</v>
      </c>
      <c r="I45" s="225">
        <f t="shared" si="2"/>
        <v>18.09</v>
      </c>
      <c r="J45" s="225">
        <f t="shared" si="3"/>
        <v>122.24</v>
      </c>
    </row>
    <row r="46" spans="1:10" ht="10.5" customHeight="1">
      <c r="A46" s="223">
        <f>'01'!A47</f>
        <v>36678</v>
      </c>
      <c r="B46" s="254">
        <f>'01'!D47</f>
        <v>729.47</v>
      </c>
      <c r="C46" s="209">
        <f>729.47/30*21</f>
        <v>510.63</v>
      </c>
      <c r="D46" s="209">
        <v>11.2</v>
      </c>
      <c r="E46" s="209">
        <f t="shared" si="0"/>
        <v>57.19</v>
      </c>
      <c r="F46" s="255">
        <f>Plan1!H40</f>
        <v>1.272079674</v>
      </c>
      <c r="G46" s="209">
        <f t="shared" si="1"/>
        <v>72.75</v>
      </c>
      <c r="H46" s="224">
        <f t="shared" si="5"/>
        <v>17.37</v>
      </c>
      <c r="I46" s="225">
        <f t="shared" si="2"/>
        <v>12.64</v>
      </c>
      <c r="J46" s="225">
        <f t="shared" si="3"/>
        <v>85.39</v>
      </c>
    </row>
    <row r="47" spans="1:12" s="226" customFormat="1" ht="10.5" customHeight="1">
      <c r="A47" s="223">
        <f>'01'!A48</f>
        <v>36708</v>
      </c>
      <c r="B47" s="254">
        <f>'01'!D48</f>
        <v>729.47</v>
      </c>
      <c r="C47" s="209">
        <v>0</v>
      </c>
      <c r="D47" s="209">
        <v>11.2</v>
      </c>
      <c r="E47" s="209">
        <f t="shared" si="0"/>
        <v>0</v>
      </c>
      <c r="F47" s="255">
        <f>Plan1!H41</f>
        <v>1.270114807</v>
      </c>
      <c r="G47" s="209">
        <f t="shared" si="1"/>
        <v>0</v>
      </c>
      <c r="H47" s="224">
        <f t="shared" si="5"/>
        <v>17.37</v>
      </c>
      <c r="I47" s="225">
        <f t="shared" si="2"/>
        <v>0</v>
      </c>
      <c r="J47" s="225">
        <f t="shared" si="3"/>
        <v>0</v>
      </c>
      <c r="L47" s="227"/>
    </row>
    <row r="48" spans="1:12" s="226" customFormat="1" ht="10.5" customHeight="1">
      <c r="A48" s="223">
        <f>'01'!A49</f>
        <v>36739</v>
      </c>
      <c r="B48" s="254">
        <f>'01'!D49</f>
        <v>729.47</v>
      </c>
      <c r="C48" s="209">
        <v>0</v>
      </c>
      <c r="D48" s="209">
        <v>11.2</v>
      </c>
      <c r="E48" s="209">
        <f t="shared" si="0"/>
        <v>0</v>
      </c>
      <c r="F48" s="255">
        <f>Plan1!H42</f>
        <v>1.267548022</v>
      </c>
      <c r="G48" s="209">
        <f t="shared" si="1"/>
        <v>0</v>
      </c>
      <c r="H48" s="224">
        <f t="shared" si="5"/>
        <v>17.37</v>
      </c>
      <c r="I48" s="225">
        <f t="shared" si="2"/>
        <v>0</v>
      </c>
      <c r="J48" s="225">
        <f t="shared" si="3"/>
        <v>0</v>
      </c>
      <c r="L48" s="227"/>
    </row>
    <row r="49" spans="1:12" s="226" customFormat="1" ht="10.5" customHeight="1">
      <c r="A49" s="223">
        <f>'01'!A50</f>
        <v>36770</v>
      </c>
      <c r="B49" s="254">
        <f>'01'!D50</f>
        <v>729.47</v>
      </c>
      <c r="C49" s="209">
        <f>B49/30*24</f>
        <v>583.58</v>
      </c>
      <c r="D49" s="209">
        <v>11.2</v>
      </c>
      <c r="E49" s="209">
        <f t="shared" si="0"/>
        <v>65.36</v>
      </c>
      <c r="F49" s="255">
        <f>Plan1!H43</f>
        <v>1.266233671</v>
      </c>
      <c r="G49" s="209">
        <f t="shared" si="1"/>
        <v>82.76</v>
      </c>
      <c r="H49" s="224">
        <f t="shared" si="5"/>
        <v>17.37</v>
      </c>
      <c r="I49" s="225">
        <f t="shared" si="2"/>
        <v>14.38</v>
      </c>
      <c r="J49" s="225">
        <f t="shared" si="3"/>
        <v>97.14</v>
      </c>
      <c r="L49" s="227"/>
    </row>
    <row r="50" spans="1:10" ht="10.5" customHeight="1">
      <c r="A50" s="223">
        <f>'01'!A51</f>
        <v>36800</v>
      </c>
      <c r="B50" s="254">
        <f>'01'!D51</f>
        <v>729.47</v>
      </c>
      <c r="C50" s="209">
        <f>B50</f>
        <v>729.47</v>
      </c>
      <c r="D50" s="209">
        <v>11.2</v>
      </c>
      <c r="E50" s="209">
        <f t="shared" si="0"/>
        <v>81.7</v>
      </c>
      <c r="F50" s="255">
        <f>Plan1!H44</f>
        <v>1.264569498</v>
      </c>
      <c r="G50" s="209">
        <f t="shared" si="1"/>
        <v>103.32</v>
      </c>
      <c r="H50" s="224">
        <f t="shared" si="5"/>
        <v>17.37</v>
      </c>
      <c r="I50" s="225">
        <f t="shared" si="2"/>
        <v>17.95</v>
      </c>
      <c r="J50" s="225">
        <f t="shared" si="3"/>
        <v>121.27</v>
      </c>
    </row>
    <row r="51" spans="1:10" ht="10.5" customHeight="1">
      <c r="A51" s="223">
        <f>'01'!A52</f>
        <v>36831</v>
      </c>
      <c r="B51" s="254">
        <f>'01'!D52</f>
        <v>729.47</v>
      </c>
      <c r="C51" s="209">
        <f>B51</f>
        <v>729.47</v>
      </c>
      <c r="D51" s="209">
        <v>11.2</v>
      </c>
      <c r="E51" s="209">
        <f t="shared" si="0"/>
        <v>81.7</v>
      </c>
      <c r="F51" s="255">
        <f>Plan1!H45</f>
        <v>1.263057618</v>
      </c>
      <c r="G51" s="209">
        <f t="shared" si="1"/>
        <v>103.19</v>
      </c>
      <c r="H51" s="224">
        <f t="shared" si="5"/>
        <v>17.37</v>
      </c>
      <c r="I51" s="225">
        <f t="shared" si="2"/>
        <v>17.92</v>
      </c>
      <c r="J51" s="225">
        <f t="shared" si="3"/>
        <v>121.11</v>
      </c>
    </row>
    <row r="52" spans="1:10" ht="10.5" customHeight="1">
      <c r="A52" s="223">
        <f>'01'!A53</f>
        <v>36861</v>
      </c>
      <c r="B52" s="254">
        <f>'01'!D53</f>
        <v>729.47</v>
      </c>
      <c r="C52" s="209">
        <f>B52</f>
        <v>729.47</v>
      </c>
      <c r="D52" s="209">
        <v>11.2</v>
      </c>
      <c r="E52" s="209">
        <f t="shared" si="0"/>
        <v>81.7</v>
      </c>
      <c r="F52" s="255">
        <f>Plan1!I34</f>
        <v>1.261807167</v>
      </c>
      <c r="G52" s="209">
        <f t="shared" si="1"/>
        <v>103.09</v>
      </c>
      <c r="H52" s="224">
        <f t="shared" si="5"/>
        <v>17.37</v>
      </c>
      <c r="I52" s="225">
        <f t="shared" si="2"/>
        <v>17.91</v>
      </c>
      <c r="J52" s="225">
        <f t="shared" si="3"/>
        <v>121</v>
      </c>
    </row>
    <row r="53" spans="1:10" ht="10.5" customHeight="1">
      <c r="A53" s="223">
        <f>'01'!A54</f>
        <v>36892</v>
      </c>
      <c r="B53" s="254">
        <f>'01'!D54</f>
        <v>729.47</v>
      </c>
      <c r="C53" s="209">
        <f>B53/30*17</f>
        <v>413.37</v>
      </c>
      <c r="D53" s="209">
        <v>11.2</v>
      </c>
      <c r="E53" s="209">
        <f t="shared" si="0"/>
        <v>46.3</v>
      </c>
      <c r="F53" s="255">
        <f>Plan1!I35</f>
        <v>1.260082115</v>
      </c>
      <c r="G53" s="209">
        <f t="shared" si="1"/>
        <v>58.34</v>
      </c>
      <c r="H53" s="224">
        <f t="shared" si="5"/>
        <v>17.37</v>
      </c>
      <c r="I53" s="225">
        <f t="shared" si="2"/>
        <v>10.13</v>
      </c>
      <c r="J53" s="225">
        <f t="shared" si="3"/>
        <v>68.47</v>
      </c>
    </row>
    <row r="54" spans="1:10" ht="10.5" customHeight="1">
      <c r="A54" s="223">
        <f>'01'!A55</f>
        <v>36923</v>
      </c>
      <c r="B54" s="254">
        <f>'01'!D55</f>
        <v>729.47</v>
      </c>
      <c r="C54" s="209">
        <v>0</v>
      </c>
      <c r="D54" s="209">
        <v>11.2</v>
      </c>
      <c r="E54" s="209">
        <f t="shared" si="0"/>
        <v>0</v>
      </c>
      <c r="F54" s="255">
        <f>Plan1!I36</f>
        <v>1.259618575</v>
      </c>
      <c r="G54" s="209">
        <f t="shared" si="1"/>
        <v>0</v>
      </c>
      <c r="H54" s="224">
        <f t="shared" si="5"/>
        <v>17.37</v>
      </c>
      <c r="I54" s="225">
        <f t="shared" si="2"/>
        <v>0</v>
      </c>
      <c r="J54" s="225">
        <f t="shared" si="3"/>
        <v>0</v>
      </c>
    </row>
    <row r="55" spans="1:10" ht="10.5" customHeight="1">
      <c r="A55" s="223">
        <f>'01'!A56</f>
        <v>36951</v>
      </c>
      <c r="B55" s="254">
        <f>'01'!D56</f>
        <v>729.47</v>
      </c>
      <c r="C55" s="209">
        <v>0</v>
      </c>
      <c r="D55" s="209">
        <v>11.2</v>
      </c>
      <c r="E55" s="209">
        <f t="shared" si="0"/>
        <v>0</v>
      </c>
      <c r="F55" s="255">
        <f>Plan1!I37</f>
        <v>1.25745073</v>
      </c>
      <c r="G55" s="209">
        <f t="shared" si="1"/>
        <v>0</v>
      </c>
      <c r="H55" s="224">
        <f t="shared" si="5"/>
        <v>17.37</v>
      </c>
      <c r="I55" s="225">
        <f t="shared" si="2"/>
        <v>0</v>
      </c>
      <c r="J55" s="225">
        <f t="shared" si="3"/>
        <v>0</v>
      </c>
    </row>
    <row r="56" spans="1:10" ht="10.5" customHeight="1">
      <c r="A56" s="223">
        <f>'01'!A57</f>
        <v>36982</v>
      </c>
      <c r="B56" s="254">
        <f>'01'!D57</f>
        <v>729.47</v>
      </c>
      <c r="C56" s="209">
        <v>0</v>
      </c>
      <c r="D56" s="209">
        <v>11.2</v>
      </c>
      <c r="E56" s="209">
        <f t="shared" si="0"/>
        <v>0</v>
      </c>
      <c r="F56" s="255">
        <f>Plan1!I38</f>
        <v>1.255509712</v>
      </c>
      <c r="G56" s="209">
        <f t="shared" si="1"/>
        <v>0</v>
      </c>
      <c r="H56" s="224">
        <f t="shared" si="5"/>
        <v>17.37</v>
      </c>
      <c r="I56" s="225">
        <f t="shared" si="2"/>
        <v>0</v>
      </c>
      <c r="J56" s="225">
        <f t="shared" si="3"/>
        <v>0</v>
      </c>
    </row>
    <row r="57" spans="1:10" ht="10.5" customHeight="1">
      <c r="A57" s="223">
        <f>'01'!A58</f>
        <v>37012</v>
      </c>
      <c r="B57" s="254">
        <f>'01'!D58</f>
        <v>868.07</v>
      </c>
      <c r="C57" s="209">
        <v>0</v>
      </c>
      <c r="D57" s="209">
        <v>11.2</v>
      </c>
      <c r="E57" s="209">
        <f t="shared" si="0"/>
        <v>0</v>
      </c>
      <c r="F57" s="255">
        <f>Plan1!I39</f>
        <v>1.253220079</v>
      </c>
      <c r="G57" s="209">
        <f t="shared" si="1"/>
        <v>0</v>
      </c>
      <c r="H57" s="224">
        <f t="shared" si="5"/>
        <v>17.37</v>
      </c>
      <c r="I57" s="225">
        <f t="shared" si="2"/>
        <v>0</v>
      </c>
      <c r="J57" s="225">
        <f t="shared" si="3"/>
        <v>0</v>
      </c>
    </row>
    <row r="58" spans="1:10" ht="10.5" customHeight="1">
      <c r="A58" s="223">
        <f>'01'!A59</f>
        <v>37043</v>
      </c>
      <c r="B58" s="254">
        <f>'01'!D59</f>
        <v>868.07</v>
      </c>
      <c r="C58" s="209">
        <v>0</v>
      </c>
      <c r="D58" s="209">
        <v>11.2</v>
      </c>
      <c r="E58" s="209">
        <f t="shared" si="0"/>
        <v>0</v>
      </c>
      <c r="F58" s="255">
        <f>Plan1!I40</f>
        <v>1.251395544</v>
      </c>
      <c r="G58" s="209">
        <f t="shared" si="1"/>
        <v>0</v>
      </c>
      <c r="H58" s="224">
        <f t="shared" si="5"/>
        <v>17.37</v>
      </c>
      <c r="I58" s="225">
        <f t="shared" si="2"/>
        <v>0</v>
      </c>
      <c r="J58" s="225">
        <f t="shared" si="3"/>
        <v>0</v>
      </c>
    </row>
    <row r="59" spans="1:10" ht="10.5" customHeight="1">
      <c r="A59" s="223">
        <f>'01'!A60</f>
        <v>37073</v>
      </c>
      <c r="B59" s="254">
        <f>'01'!D60</f>
        <v>868.07</v>
      </c>
      <c r="C59" s="209">
        <v>0</v>
      </c>
      <c r="D59" s="209">
        <v>11.2</v>
      </c>
      <c r="E59" s="209">
        <f t="shared" si="0"/>
        <v>0</v>
      </c>
      <c r="F59" s="255">
        <f>Plan1!I41</f>
        <v>1.248348326</v>
      </c>
      <c r="G59" s="209">
        <f t="shared" si="1"/>
        <v>0</v>
      </c>
      <c r="H59" s="224">
        <f t="shared" si="5"/>
        <v>17.37</v>
      </c>
      <c r="I59" s="225">
        <f t="shared" si="2"/>
        <v>0</v>
      </c>
      <c r="J59" s="225">
        <f t="shared" si="3"/>
        <v>0</v>
      </c>
    </row>
    <row r="60" spans="1:10" ht="10.5" customHeight="1">
      <c r="A60" s="223">
        <f>'01'!A61</f>
        <v>37104</v>
      </c>
      <c r="B60" s="254">
        <f>'01'!D61</f>
        <v>868.07</v>
      </c>
      <c r="C60" s="209">
        <v>0</v>
      </c>
      <c r="D60" s="209">
        <v>11.2</v>
      </c>
      <c r="E60" s="209">
        <f t="shared" si="0"/>
        <v>0</v>
      </c>
      <c r="F60" s="255">
        <f>Plan1!I42</f>
        <v>1.244073689</v>
      </c>
      <c r="G60" s="209">
        <f t="shared" si="1"/>
        <v>0</v>
      </c>
      <c r="H60" s="224">
        <f t="shared" si="5"/>
        <v>17.37</v>
      </c>
      <c r="I60" s="225">
        <f t="shared" si="2"/>
        <v>0</v>
      </c>
      <c r="J60" s="225">
        <f t="shared" si="3"/>
        <v>0</v>
      </c>
    </row>
    <row r="61" spans="1:10" ht="10.5" customHeight="1">
      <c r="A61" s="223">
        <f>'01'!A62</f>
        <v>37135</v>
      </c>
      <c r="B61" s="254">
        <f>'01'!D62</f>
        <v>868.07</v>
      </c>
      <c r="C61" s="209">
        <v>0</v>
      </c>
      <c r="D61" s="209">
        <v>11.2</v>
      </c>
      <c r="E61" s="209">
        <f t="shared" si="0"/>
        <v>0</v>
      </c>
      <c r="F61" s="255">
        <f>Plan1!I43</f>
        <v>1.242052869</v>
      </c>
      <c r="G61" s="209">
        <f t="shared" si="1"/>
        <v>0</v>
      </c>
      <c r="H61" s="224">
        <f t="shared" si="5"/>
        <v>17.37</v>
      </c>
      <c r="I61" s="225">
        <f t="shared" si="2"/>
        <v>0</v>
      </c>
      <c r="J61" s="225">
        <f t="shared" si="3"/>
        <v>0</v>
      </c>
    </row>
    <row r="62" spans="1:10" ht="10.5" customHeight="1">
      <c r="A62" s="223">
        <f>'01'!A63</f>
        <v>37165</v>
      </c>
      <c r="B62" s="254">
        <f>'01'!D63</f>
        <v>868.07</v>
      </c>
      <c r="C62" s="209">
        <v>0</v>
      </c>
      <c r="D62" s="209">
        <v>11.2</v>
      </c>
      <c r="E62" s="209">
        <f t="shared" si="0"/>
        <v>0</v>
      </c>
      <c r="F62" s="255">
        <f>Plan1!I44</f>
        <v>1.238445278</v>
      </c>
      <c r="G62" s="209">
        <f t="shared" si="1"/>
        <v>0</v>
      </c>
      <c r="H62" s="224">
        <f t="shared" si="5"/>
        <v>17.37</v>
      </c>
      <c r="I62" s="225">
        <f t="shared" si="2"/>
        <v>0</v>
      </c>
      <c r="J62" s="225">
        <f t="shared" si="3"/>
        <v>0</v>
      </c>
    </row>
    <row r="63" spans="1:10" ht="10.5" customHeight="1">
      <c r="A63" s="223">
        <f>'01'!A64</f>
        <v>37196</v>
      </c>
      <c r="B63" s="254">
        <f>'01'!D64</f>
        <v>868.07</v>
      </c>
      <c r="C63" s="209">
        <v>0</v>
      </c>
      <c r="D63" s="209">
        <v>11.2</v>
      </c>
      <c r="E63" s="209">
        <f t="shared" si="0"/>
        <v>0</v>
      </c>
      <c r="F63" s="255">
        <f>Plan1!I45</f>
        <v>1.23606215</v>
      </c>
      <c r="G63" s="209">
        <f t="shared" si="1"/>
        <v>0</v>
      </c>
      <c r="H63" s="224">
        <f t="shared" si="5"/>
        <v>17.37</v>
      </c>
      <c r="I63" s="225">
        <f t="shared" si="2"/>
        <v>0</v>
      </c>
      <c r="J63" s="225">
        <f t="shared" si="3"/>
        <v>0</v>
      </c>
    </row>
    <row r="64" spans="1:10" ht="10.5" customHeight="1">
      <c r="A64" s="223">
        <f>'01'!A65</f>
        <v>37226</v>
      </c>
      <c r="B64" s="254">
        <f>'01'!D65</f>
        <v>868.07</v>
      </c>
      <c r="C64" s="209">
        <v>0</v>
      </c>
      <c r="D64" s="209">
        <v>11.2</v>
      </c>
      <c r="E64" s="209">
        <f t="shared" si="0"/>
        <v>0</v>
      </c>
      <c r="F64" s="255">
        <f>Plan1!J34</f>
        <v>1.23361589</v>
      </c>
      <c r="G64" s="209">
        <f t="shared" si="1"/>
        <v>0</v>
      </c>
      <c r="H64" s="224">
        <f t="shared" si="5"/>
        <v>17.37</v>
      </c>
      <c r="I64" s="225">
        <f t="shared" si="2"/>
        <v>0</v>
      </c>
      <c r="J64" s="225">
        <f t="shared" si="3"/>
        <v>0</v>
      </c>
    </row>
    <row r="65" spans="1:10" ht="10.5" customHeight="1">
      <c r="A65" s="223">
        <f>'01'!A66</f>
        <v>37257</v>
      </c>
      <c r="B65" s="254">
        <f>'01'!D66</f>
        <v>868.07</v>
      </c>
      <c r="C65" s="209">
        <v>0</v>
      </c>
      <c r="D65" s="209">
        <v>11.2</v>
      </c>
      <c r="E65" s="209">
        <f t="shared" si="0"/>
        <v>0</v>
      </c>
      <c r="F65" s="255">
        <f>Plan1!J35</f>
        <v>1.230427851</v>
      </c>
      <c r="G65" s="209">
        <f t="shared" si="1"/>
        <v>0</v>
      </c>
      <c r="H65" s="224">
        <f t="shared" si="5"/>
        <v>17.37</v>
      </c>
      <c r="I65" s="225">
        <f t="shared" si="2"/>
        <v>0</v>
      </c>
      <c r="J65" s="225">
        <f t="shared" si="3"/>
        <v>0</v>
      </c>
    </row>
    <row r="66" spans="1:10" ht="10.5" customHeight="1">
      <c r="A66" s="223">
        <f>'01'!A67</f>
        <v>37288</v>
      </c>
      <c r="B66" s="254">
        <f>'01'!D67</f>
        <v>868.07</v>
      </c>
      <c r="C66" s="209">
        <v>0</v>
      </c>
      <c r="D66" s="209">
        <v>11.2</v>
      </c>
      <c r="E66" s="209">
        <f t="shared" si="0"/>
        <v>0</v>
      </c>
      <c r="F66" s="255">
        <f>Plan1!J36</f>
        <v>1.228988705</v>
      </c>
      <c r="G66" s="209">
        <f t="shared" si="1"/>
        <v>0</v>
      </c>
      <c r="H66" s="224">
        <f t="shared" si="5"/>
        <v>17.37</v>
      </c>
      <c r="I66" s="225">
        <f t="shared" si="2"/>
        <v>0</v>
      </c>
      <c r="J66" s="225">
        <f t="shared" si="3"/>
        <v>0</v>
      </c>
    </row>
    <row r="67" spans="1:10" ht="10.5" customHeight="1">
      <c r="A67" s="223">
        <f>'01'!A68</f>
        <v>37316</v>
      </c>
      <c r="B67" s="254">
        <f>'01'!D68</f>
        <v>868.07</v>
      </c>
      <c r="C67" s="209">
        <v>0</v>
      </c>
      <c r="D67" s="209">
        <v>11.2</v>
      </c>
      <c r="E67" s="209">
        <f t="shared" si="0"/>
        <v>0</v>
      </c>
      <c r="F67" s="255">
        <f>Plan1!J37</f>
        <v>1.226831935</v>
      </c>
      <c r="G67" s="209">
        <f t="shared" si="1"/>
        <v>0</v>
      </c>
      <c r="H67" s="224">
        <f t="shared" si="5"/>
        <v>17.37</v>
      </c>
      <c r="I67" s="225">
        <f t="shared" si="2"/>
        <v>0</v>
      </c>
      <c r="J67" s="225">
        <f t="shared" si="3"/>
        <v>0</v>
      </c>
    </row>
    <row r="68" spans="1:10" ht="10.5" customHeight="1">
      <c r="A68" s="223">
        <f>'01'!A69</f>
        <v>37347</v>
      </c>
      <c r="B68" s="254">
        <f>'01'!D69</f>
        <v>868.07</v>
      </c>
      <c r="C68" s="209">
        <f>B67/30*3</f>
        <v>86.81</v>
      </c>
      <c r="D68" s="209">
        <v>11.2</v>
      </c>
      <c r="E68" s="209">
        <f t="shared" si="0"/>
        <v>9.72</v>
      </c>
      <c r="F68" s="255">
        <f>Plan1!J38</f>
        <v>1.223947091</v>
      </c>
      <c r="G68" s="209">
        <f t="shared" si="1"/>
        <v>11.9</v>
      </c>
      <c r="H68" s="224">
        <f t="shared" si="5"/>
        <v>17.37</v>
      </c>
      <c r="I68" s="225">
        <f t="shared" si="2"/>
        <v>2.07</v>
      </c>
      <c r="J68" s="225">
        <f t="shared" si="3"/>
        <v>13.97</v>
      </c>
    </row>
    <row r="69" spans="1:10" ht="10.5" customHeight="1">
      <c r="A69" s="223">
        <f>'01'!A70</f>
        <v>37377</v>
      </c>
      <c r="B69" s="254">
        <f>'01'!D70</f>
        <v>1033</v>
      </c>
      <c r="C69" s="209">
        <f>B69</f>
        <v>1033</v>
      </c>
      <c r="D69" s="209">
        <v>11.2</v>
      </c>
      <c r="E69" s="209">
        <f t="shared" si="0"/>
        <v>115.7</v>
      </c>
      <c r="F69" s="255">
        <f>Plan1!J39</f>
        <v>1.221379751</v>
      </c>
      <c r="G69" s="209">
        <f t="shared" si="1"/>
        <v>141.31</v>
      </c>
      <c r="H69" s="224">
        <f t="shared" si="5"/>
        <v>17.37</v>
      </c>
      <c r="I69" s="225">
        <f t="shared" si="2"/>
        <v>24.55</v>
      </c>
      <c r="J69" s="225">
        <f t="shared" si="3"/>
        <v>165.86</v>
      </c>
    </row>
    <row r="70" spans="1:10" ht="10.5" customHeight="1">
      <c r="A70" s="223">
        <f>'01'!A71</f>
        <v>37408</v>
      </c>
      <c r="B70" s="254">
        <f>'01'!D71</f>
        <v>1033</v>
      </c>
      <c r="C70" s="209">
        <f aca="true" t="shared" si="6" ref="C70:C133">B70</f>
        <v>1033</v>
      </c>
      <c r="D70" s="209">
        <v>11.2</v>
      </c>
      <c r="E70" s="209">
        <f t="shared" si="0"/>
        <v>115.7</v>
      </c>
      <c r="F70" s="255">
        <f>Plan1!J40</f>
        <v>1.21945058</v>
      </c>
      <c r="G70" s="209">
        <f t="shared" si="1"/>
        <v>141.09</v>
      </c>
      <c r="H70" s="224">
        <f t="shared" si="5"/>
        <v>17.37</v>
      </c>
      <c r="I70" s="225">
        <f t="shared" si="2"/>
        <v>24.51</v>
      </c>
      <c r="J70" s="225">
        <f t="shared" si="3"/>
        <v>165.6</v>
      </c>
    </row>
    <row r="71" spans="1:10" ht="10.5" customHeight="1">
      <c r="A71" s="223">
        <f>'01'!A72</f>
        <v>37438</v>
      </c>
      <c r="B71" s="254">
        <f>'01'!D72</f>
        <v>1033</v>
      </c>
      <c r="C71" s="209">
        <f t="shared" si="6"/>
        <v>1033</v>
      </c>
      <c r="D71" s="209">
        <v>11.2</v>
      </c>
      <c r="E71" s="209">
        <f t="shared" si="0"/>
        <v>115.7</v>
      </c>
      <c r="F71" s="255">
        <f>Plan1!J41</f>
        <v>1.216220299</v>
      </c>
      <c r="G71" s="209">
        <f t="shared" si="1"/>
        <v>140.72</v>
      </c>
      <c r="H71" s="224">
        <f t="shared" si="5"/>
        <v>17.37</v>
      </c>
      <c r="I71" s="225">
        <f t="shared" si="2"/>
        <v>24.44</v>
      </c>
      <c r="J71" s="225">
        <f t="shared" si="3"/>
        <v>165.16</v>
      </c>
    </row>
    <row r="72" spans="1:10" ht="10.5" customHeight="1">
      <c r="A72" s="223">
        <f>'01'!A73</f>
        <v>37469</v>
      </c>
      <c r="B72" s="254">
        <f>'01'!D73</f>
        <v>1033</v>
      </c>
      <c r="C72" s="209">
        <f t="shared" si="6"/>
        <v>1033</v>
      </c>
      <c r="D72" s="209">
        <v>11.2</v>
      </c>
      <c r="E72" s="209">
        <f t="shared" si="0"/>
        <v>115.7</v>
      </c>
      <c r="F72" s="255">
        <f>Plan1!J42</f>
        <v>1.213210324</v>
      </c>
      <c r="G72" s="209">
        <f t="shared" si="1"/>
        <v>140.37</v>
      </c>
      <c r="H72" s="224">
        <f t="shared" si="5"/>
        <v>17.37</v>
      </c>
      <c r="I72" s="225">
        <f t="shared" si="2"/>
        <v>24.38</v>
      </c>
      <c r="J72" s="225">
        <f t="shared" si="3"/>
        <v>164.75</v>
      </c>
    </row>
    <row r="73" spans="1:10" ht="10.5" customHeight="1">
      <c r="A73" s="223">
        <f>'01'!A74</f>
        <v>37500</v>
      </c>
      <c r="B73" s="254">
        <f>'01'!D74</f>
        <v>1033</v>
      </c>
      <c r="C73" s="209">
        <f t="shared" si="6"/>
        <v>1033</v>
      </c>
      <c r="D73" s="209">
        <v>11.2</v>
      </c>
      <c r="E73" s="209">
        <f t="shared" si="0"/>
        <v>115.7</v>
      </c>
      <c r="F73" s="255">
        <f>Plan1!J43</f>
        <v>1.210843126</v>
      </c>
      <c r="G73" s="209">
        <f t="shared" si="1"/>
        <v>140.09</v>
      </c>
      <c r="H73" s="224">
        <f t="shared" si="5"/>
        <v>17.37</v>
      </c>
      <c r="I73" s="225">
        <f t="shared" si="2"/>
        <v>24.33</v>
      </c>
      <c r="J73" s="225">
        <f t="shared" si="3"/>
        <v>164.42</v>
      </c>
    </row>
    <row r="74" spans="1:10" ht="10.5" customHeight="1">
      <c r="A74" s="223">
        <f>'01'!A75</f>
        <v>37530</v>
      </c>
      <c r="B74" s="254">
        <f>'01'!D75</f>
        <v>1033</v>
      </c>
      <c r="C74" s="209">
        <f t="shared" si="6"/>
        <v>1033</v>
      </c>
      <c r="D74" s="209">
        <v>11.2</v>
      </c>
      <c r="E74" s="209">
        <f t="shared" si="0"/>
        <v>115.7</v>
      </c>
      <c r="F74" s="255">
        <f>Plan1!J44</f>
        <v>1.207500764</v>
      </c>
      <c r="G74" s="209">
        <f t="shared" si="1"/>
        <v>139.71</v>
      </c>
      <c r="H74" s="224">
        <f t="shared" si="5"/>
        <v>17.37</v>
      </c>
      <c r="I74" s="225">
        <f t="shared" si="2"/>
        <v>24.27</v>
      </c>
      <c r="J74" s="225">
        <f t="shared" si="3"/>
        <v>163.98</v>
      </c>
    </row>
    <row r="75" spans="1:10" ht="10.5" customHeight="1">
      <c r="A75" s="223">
        <f>'01'!A76</f>
        <v>37561</v>
      </c>
      <c r="B75" s="254">
        <f>'01'!D76</f>
        <v>1033</v>
      </c>
      <c r="C75" s="209">
        <f t="shared" si="6"/>
        <v>1033</v>
      </c>
      <c r="D75" s="209">
        <v>11.2</v>
      </c>
      <c r="E75" s="209">
        <f t="shared" si="0"/>
        <v>115.7</v>
      </c>
      <c r="F75" s="255">
        <f>Plan1!J45</f>
        <v>1.204316551</v>
      </c>
      <c r="G75" s="209">
        <f t="shared" si="1"/>
        <v>139.34</v>
      </c>
      <c r="H75" s="224">
        <f t="shared" si="5"/>
        <v>17.37</v>
      </c>
      <c r="I75" s="225">
        <f t="shared" si="2"/>
        <v>24.2</v>
      </c>
      <c r="J75" s="225">
        <f t="shared" si="3"/>
        <v>163.54</v>
      </c>
    </row>
    <row r="76" spans="1:10" ht="10.5" customHeight="1">
      <c r="A76" s="223">
        <f>'01'!A77</f>
        <v>37591</v>
      </c>
      <c r="B76" s="254">
        <f>'01'!D77</f>
        <v>1033</v>
      </c>
      <c r="C76" s="209">
        <f t="shared" si="6"/>
        <v>1033</v>
      </c>
      <c r="D76" s="209">
        <v>11.2</v>
      </c>
      <c r="E76" s="209">
        <f t="shared" si="0"/>
        <v>115.7</v>
      </c>
      <c r="F76" s="255">
        <f>Plan1!K34</f>
        <v>1.199985802</v>
      </c>
      <c r="G76" s="209">
        <f t="shared" si="1"/>
        <v>138.84</v>
      </c>
      <c r="H76" s="224">
        <f t="shared" si="5"/>
        <v>17.37</v>
      </c>
      <c r="I76" s="225">
        <f t="shared" si="2"/>
        <v>24.12</v>
      </c>
      <c r="J76" s="225">
        <f t="shared" si="3"/>
        <v>162.96</v>
      </c>
    </row>
    <row r="77" spans="1:10" ht="10.5" customHeight="1">
      <c r="A77" s="223">
        <f>'01'!A78</f>
        <v>37622</v>
      </c>
      <c r="B77" s="254">
        <f>'01'!D78</f>
        <v>1033</v>
      </c>
      <c r="C77" s="209">
        <f t="shared" si="6"/>
        <v>1033</v>
      </c>
      <c r="D77" s="209">
        <v>11.2</v>
      </c>
      <c r="E77" s="209">
        <f t="shared" si="0"/>
        <v>115.7</v>
      </c>
      <c r="F77" s="255">
        <f>Plan1!K35</f>
        <v>1.194160686</v>
      </c>
      <c r="G77" s="209">
        <f t="shared" si="1"/>
        <v>138.16</v>
      </c>
      <c r="H77" s="224">
        <f t="shared" si="5"/>
        <v>17.37</v>
      </c>
      <c r="I77" s="225">
        <f t="shared" si="2"/>
        <v>24</v>
      </c>
      <c r="J77" s="225">
        <f t="shared" si="3"/>
        <v>162.16</v>
      </c>
    </row>
    <row r="78" spans="1:10" ht="10.5" customHeight="1">
      <c r="A78" s="223">
        <f>'01'!A79</f>
        <v>37653</v>
      </c>
      <c r="B78" s="254">
        <f>'01'!D79</f>
        <v>1033</v>
      </c>
      <c r="C78" s="209">
        <f t="shared" si="6"/>
        <v>1033</v>
      </c>
      <c r="D78" s="209">
        <v>11.2</v>
      </c>
      <c r="E78" s="209">
        <f t="shared" si="0"/>
        <v>115.7</v>
      </c>
      <c r="F78" s="255">
        <f>Plan1!K36</f>
        <v>1.189265669</v>
      </c>
      <c r="G78" s="209">
        <f t="shared" si="1"/>
        <v>137.6</v>
      </c>
      <c r="H78" s="224">
        <f t="shared" si="5"/>
        <v>17.37</v>
      </c>
      <c r="I78" s="225">
        <f t="shared" si="2"/>
        <v>23.9</v>
      </c>
      <c r="J78" s="225">
        <f t="shared" si="3"/>
        <v>161.5</v>
      </c>
    </row>
    <row r="79" spans="1:10" ht="10.5" customHeight="1">
      <c r="A79" s="223">
        <f>'01'!A80</f>
        <v>37681</v>
      </c>
      <c r="B79" s="254">
        <f>'01'!D80</f>
        <v>1033</v>
      </c>
      <c r="C79" s="209">
        <f t="shared" si="6"/>
        <v>1033</v>
      </c>
      <c r="D79" s="209">
        <v>11.2</v>
      </c>
      <c r="E79" s="209">
        <f t="shared" si="0"/>
        <v>115.7</v>
      </c>
      <c r="F79" s="255">
        <f>Plan1!K37</f>
        <v>1.184784813</v>
      </c>
      <c r="G79" s="209">
        <f t="shared" si="1"/>
        <v>137.08</v>
      </c>
      <c r="H79" s="224">
        <f t="shared" si="5"/>
        <v>17.37</v>
      </c>
      <c r="I79" s="225">
        <f t="shared" si="2"/>
        <v>23.81</v>
      </c>
      <c r="J79" s="225">
        <f t="shared" si="3"/>
        <v>160.89</v>
      </c>
    </row>
    <row r="80" spans="1:10" ht="10.5" customHeight="1">
      <c r="A80" s="223">
        <f>'01'!A81</f>
        <v>37712</v>
      </c>
      <c r="B80" s="254">
        <f>'01'!D81</f>
        <v>1033</v>
      </c>
      <c r="C80" s="209">
        <f t="shared" si="6"/>
        <v>1033</v>
      </c>
      <c r="D80" s="209">
        <v>11.2</v>
      </c>
      <c r="E80" s="209">
        <f t="shared" si="0"/>
        <v>115.7</v>
      </c>
      <c r="F80" s="255">
        <f>Plan1!K38</f>
        <v>1.179848327</v>
      </c>
      <c r="G80" s="209">
        <f t="shared" si="1"/>
        <v>136.51</v>
      </c>
      <c r="H80" s="224">
        <f t="shared" si="5"/>
        <v>17.37</v>
      </c>
      <c r="I80" s="225">
        <f t="shared" si="2"/>
        <v>23.71</v>
      </c>
      <c r="J80" s="225">
        <f t="shared" si="3"/>
        <v>160.22</v>
      </c>
    </row>
    <row r="81" spans="1:10" ht="10.5" customHeight="1">
      <c r="A81" s="223">
        <f>'01'!A82</f>
        <v>37742</v>
      </c>
      <c r="B81" s="254">
        <f>'01'!D82</f>
        <v>1208.62</v>
      </c>
      <c r="C81" s="209">
        <f t="shared" si="6"/>
        <v>1208.62</v>
      </c>
      <c r="D81" s="209">
        <v>11.2</v>
      </c>
      <c r="E81" s="209">
        <f t="shared" si="0"/>
        <v>135.37</v>
      </c>
      <c r="F81" s="255">
        <f>Plan1!K39</f>
        <v>1.174387426</v>
      </c>
      <c r="G81" s="209">
        <f t="shared" si="1"/>
        <v>158.98</v>
      </c>
      <c r="H81" s="224">
        <f t="shared" si="5"/>
        <v>17.37</v>
      </c>
      <c r="I81" s="225">
        <f t="shared" si="2"/>
        <v>27.61</v>
      </c>
      <c r="J81" s="225">
        <f t="shared" si="3"/>
        <v>186.59</v>
      </c>
    </row>
    <row r="82" spans="1:10" ht="10.5" customHeight="1">
      <c r="A82" s="223">
        <f>'01'!A83</f>
        <v>37773</v>
      </c>
      <c r="B82" s="254">
        <f>'01'!D83</f>
        <v>1208.62</v>
      </c>
      <c r="C82" s="209">
        <f t="shared" si="6"/>
        <v>1208.62</v>
      </c>
      <c r="D82" s="209">
        <v>11.2</v>
      </c>
      <c r="E82" s="209">
        <f t="shared" si="0"/>
        <v>135.37</v>
      </c>
      <c r="F82" s="255">
        <f>Plan1!K40</f>
        <v>1.169515225</v>
      </c>
      <c r="G82" s="209">
        <f t="shared" si="1"/>
        <v>158.32</v>
      </c>
      <c r="H82" s="224">
        <f t="shared" si="5"/>
        <v>17.37</v>
      </c>
      <c r="I82" s="225">
        <f t="shared" si="2"/>
        <v>27.5</v>
      </c>
      <c r="J82" s="225">
        <f t="shared" si="3"/>
        <v>185.82</v>
      </c>
    </row>
    <row r="83" spans="1:10" ht="10.5" customHeight="1">
      <c r="A83" s="223">
        <f>'01'!A84</f>
        <v>37803</v>
      </c>
      <c r="B83" s="254">
        <f>'01'!D84</f>
        <v>1208.62</v>
      </c>
      <c r="C83" s="209">
        <f t="shared" si="6"/>
        <v>1208.62</v>
      </c>
      <c r="D83" s="209">
        <v>11.2</v>
      </c>
      <c r="E83" s="209">
        <f t="shared" si="0"/>
        <v>135.37</v>
      </c>
      <c r="F83" s="255">
        <f>Plan1!K41</f>
        <v>1.163158564</v>
      </c>
      <c r="G83" s="209">
        <f t="shared" si="1"/>
        <v>157.46</v>
      </c>
      <c r="H83" s="224">
        <f t="shared" si="5"/>
        <v>17.37</v>
      </c>
      <c r="I83" s="225">
        <f t="shared" si="2"/>
        <v>27.35</v>
      </c>
      <c r="J83" s="225">
        <f t="shared" si="3"/>
        <v>184.81</v>
      </c>
    </row>
    <row r="84" spans="1:10" ht="10.5" customHeight="1">
      <c r="A84" s="223">
        <f>'01'!A85</f>
        <v>37834</v>
      </c>
      <c r="B84" s="254">
        <f>'01'!D85</f>
        <v>1208.62</v>
      </c>
      <c r="C84" s="209">
        <f t="shared" si="6"/>
        <v>1208.62</v>
      </c>
      <c r="D84" s="209">
        <v>11.2</v>
      </c>
      <c r="E84" s="209">
        <f t="shared" si="0"/>
        <v>135.37</v>
      </c>
      <c r="F84" s="255">
        <f>Plan1!K42</f>
        <v>1.158480619</v>
      </c>
      <c r="G84" s="209">
        <f t="shared" si="1"/>
        <v>156.82</v>
      </c>
      <c r="H84" s="224">
        <f t="shared" si="5"/>
        <v>17.37</v>
      </c>
      <c r="I84" s="225">
        <f t="shared" si="2"/>
        <v>27.24</v>
      </c>
      <c r="J84" s="225">
        <f t="shared" si="3"/>
        <v>184.06</v>
      </c>
    </row>
    <row r="85" spans="1:10" ht="10.5" customHeight="1">
      <c r="A85" s="223">
        <f>'01'!A86</f>
        <v>37865</v>
      </c>
      <c r="B85" s="254">
        <f>'01'!D86</f>
        <v>1208.62</v>
      </c>
      <c r="C85" s="209">
        <f t="shared" si="6"/>
        <v>1208.62</v>
      </c>
      <c r="D85" s="209">
        <v>11.2</v>
      </c>
      <c r="E85" s="209">
        <f t="shared" si="0"/>
        <v>135.37</v>
      </c>
      <c r="F85" s="255">
        <f>Plan1!K43</f>
        <v>1.154596556</v>
      </c>
      <c r="G85" s="209">
        <f t="shared" si="1"/>
        <v>156.3</v>
      </c>
      <c r="H85" s="224">
        <f t="shared" si="5"/>
        <v>17.37</v>
      </c>
      <c r="I85" s="225">
        <f t="shared" si="2"/>
        <v>27.15</v>
      </c>
      <c r="J85" s="225">
        <f t="shared" si="3"/>
        <v>183.45</v>
      </c>
    </row>
    <row r="86" spans="1:10" ht="10.5" customHeight="1">
      <c r="A86" s="223">
        <f>'01'!A87</f>
        <v>37895</v>
      </c>
      <c r="B86" s="254">
        <f>'01'!D87</f>
        <v>1208.62</v>
      </c>
      <c r="C86" s="209">
        <f t="shared" si="6"/>
        <v>1208.62</v>
      </c>
      <c r="D86" s="209">
        <v>11.2</v>
      </c>
      <c r="E86" s="209">
        <f aca="true" t="shared" si="7" ref="E86:E147">C86*D86%</f>
        <v>135.37</v>
      </c>
      <c r="F86" s="255">
        <f>Plan1!K44</f>
        <v>1.150898719</v>
      </c>
      <c r="G86" s="209">
        <f aca="true" t="shared" si="8" ref="G86:G147">E86*F86</f>
        <v>155.8</v>
      </c>
      <c r="H86" s="224">
        <f t="shared" si="5"/>
        <v>17.37</v>
      </c>
      <c r="I86" s="225">
        <f aca="true" t="shared" si="9" ref="I86:I147">G86*H87%</f>
        <v>27.06</v>
      </c>
      <c r="J86" s="225">
        <f aca="true" t="shared" si="10" ref="J86:J147">G86+I86</f>
        <v>182.86</v>
      </c>
    </row>
    <row r="87" spans="1:10" ht="10.5" customHeight="1">
      <c r="A87" s="223">
        <f>'01'!A88</f>
        <v>37926</v>
      </c>
      <c r="B87" s="254">
        <f>'01'!D88</f>
        <v>1208.62</v>
      </c>
      <c r="C87" s="209">
        <f t="shared" si="6"/>
        <v>1208.62</v>
      </c>
      <c r="D87" s="209">
        <v>11.2</v>
      </c>
      <c r="E87" s="209">
        <f t="shared" si="7"/>
        <v>135.37</v>
      </c>
      <c r="F87" s="255">
        <f>Plan1!K45</f>
        <v>1.148858346</v>
      </c>
      <c r="G87" s="209">
        <f t="shared" si="8"/>
        <v>155.52</v>
      </c>
      <c r="H87" s="224">
        <f aca="true" t="shared" si="11" ref="H87:H144">H86</f>
        <v>17.37</v>
      </c>
      <c r="I87" s="225">
        <f t="shared" si="9"/>
        <v>27.01</v>
      </c>
      <c r="J87" s="225">
        <f t="shared" si="10"/>
        <v>182.53</v>
      </c>
    </row>
    <row r="88" spans="1:10" ht="10.5" customHeight="1">
      <c r="A88" s="223">
        <f>'01'!A89</f>
        <v>37956</v>
      </c>
      <c r="B88" s="254">
        <f>'01'!D89</f>
        <v>1208.62</v>
      </c>
      <c r="C88" s="209">
        <f t="shared" si="6"/>
        <v>1208.62</v>
      </c>
      <c r="D88" s="209">
        <v>11.2</v>
      </c>
      <c r="E88" s="209">
        <f t="shared" si="7"/>
        <v>135.37</v>
      </c>
      <c r="F88" s="255">
        <f>Plan1!L34</f>
        <v>1.146680799</v>
      </c>
      <c r="G88" s="209">
        <f t="shared" si="8"/>
        <v>155.23</v>
      </c>
      <c r="H88" s="224">
        <f t="shared" si="11"/>
        <v>17.37</v>
      </c>
      <c r="I88" s="225">
        <f t="shared" si="9"/>
        <v>26.96</v>
      </c>
      <c r="J88" s="225">
        <f t="shared" si="10"/>
        <v>182.19</v>
      </c>
    </row>
    <row r="89" spans="1:10" ht="10.5" customHeight="1">
      <c r="A89" s="223">
        <f>'01'!A90</f>
        <v>37987</v>
      </c>
      <c r="B89" s="254">
        <f>'01'!D90</f>
        <v>1208.62</v>
      </c>
      <c r="C89" s="209">
        <f t="shared" si="6"/>
        <v>1208.62</v>
      </c>
      <c r="D89" s="209">
        <v>11.2</v>
      </c>
      <c r="E89" s="209">
        <f t="shared" si="7"/>
        <v>135.37</v>
      </c>
      <c r="F89" s="255">
        <f>Plan1!L35</f>
        <v>1.145214924</v>
      </c>
      <c r="G89" s="209">
        <f t="shared" si="8"/>
        <v>155.03</v>
      </c>
      <c r="H89" s="224">
        <f t="shared" si="11"/>
        <v>17.37</v>
      </c>
      <c r="I89" s="225">
        <f t="shared" si="9"/>
        <v>26.93</v>
      </c>
      <c r="J89" s="225">
        <f t="shared" si="10"/>
        <v>181.96</v>
      </c>
    </row>
    <row r="90" spans="1:10" ht="10.5" customHeight="1">
      <c r="A90" s="223">
        <f>'01'!A91</f>
        <v>38018</v>
      </c>
      <c r="B90" s="254">
        <f>'01'!D91</f>
        <v>1208.62</v>
      </c>
      <c r="C90" s="209">
        <f t="shared" si="6"/>
        <v>1208.62</v>
      </c>
      <c r="D90" s="209">
        <v>11.2</v>
      </c>
      <c r="E90" s="209">
        <f t="shared" si="7"/>
        <v>135.37</v>
      </c>
      <c r="F90" s="255">
        <f>Plan1!L36</f>
        <v>1.144690656</v>
      </c>
      <c r="G90" s="209">
        <f t="shared" si="8"/>
        <v>154.96</v>
      </c>
      <c r="H90" s="224">
        <f t="shared" si="11"/>
        <v>17.37</v>
      </c>
      <c r="I90" s="225">
        <f t="shared" si="9"/>
        <v>26.92</v>
      </c>
      <c r="J90" s="225">
        <f t="shared" si="10"/>
        <v>181.88</v>
      </c>
    </row>
    <row r="91" spans="1:10" ht="10.5" customHeight="1">
      <c r="A91" s="223">
        <f>'01'!A92</f>
        <v>38047</v>
      </c>
      <c r="B91" s="254">
        <f>'01'!D92</f>
        <v>1208.62</v>
      </c>
      <c r="C91" s="209">
        <f t="shared" si="6"/>
        <v>1208.62</v>
      </c>
      <c r="D91" s="209">
        <v>11.2</v>
      </c>
      <c r="E91" s="209">
        <f t="shared" si="7"/>
        <v>135.37</v>
      </c>
      <c r="F91" s="255">
        <f>Plan1!L37</f>
        <v>1.142659008</v>
      </c>
      <c r="G91" s="209">
        <f t="shared" si="8"/>
        <v>154.68</v>
      </c>
      <c r="H91" s="224">
        <f t="shared" si="11"/>
        <v>17.37</v>
      </c>
      <c r="I91" s="225">
        <f t="shared" si="9"/>
        <v>26.87</v>
      </c>
      <c r="J91" s="225">
        <f t="shared" si="10"/>
        <v>181.55</v>
      </c>
    </row>
    <row r="92" spans="1:10" ht="10.5" customHeight="1">
      <c r="A92" s="223">
        <f>'01'!A93</f>
        <v>38078</v>
      </c>
      <c r="B92" s="254">
        <f>'01'!D93</f>
        <v>1208.62</v>
      </c>
      <c r="C92" s="209">
        <f t="shared" si="6"/>
        <v>1208.62</v>
      </c>
      <c r="D92" s="209">
        <v>11.2</v>
      </c>
      <c r="E92" s="209">
        <f t="shared" si="7"/>
        <v>135.37</v>
      </c>
      <c r="F92" s="255">
        <f>Plan1!L38</f>
        <v>1.141661196</v>
      </c>
      <c r="G92" s="209">
        <f t="shared" si="8"/>
        <v>154.55</v>
      </c>
      <c r="H92" s="224">
        <f t="shared" si="11"/>
        <v>17.37</v>
      </c>
      <c r="I92" s="225">
        <f t="shared" si="9"/>
        <v>26.85</v>
      </c>
      <c r="J92" s="225">
        <f t="shared" si="10"/>
        <v>181.4</v>
      </c>
    </row>
    <row r="93" spans="1:10" ht="10.5" customHeight="1">
      <c r="A93" s="223">
        <f>'01'!A94</f>
        <v>38108</v>
      </c>
      <c r="B93" s="254">
        <f>'01'!D94</f>
        <v>1272.68</v>
      </c>
      <c r="C93" s="209">
        <f t="shared" si="6"/>
        <v>1272.68</v>
      </c>
      <c r="D93" s="209">
        <v>11.2</v>
      </c>
      <c r="E93" s="209">
        <f t="shared" si="7"/>
        <v>142.54</v>
      </c>
      <c r="F93" s="255">
        <f>Plan1!L39</f>
        <v>1.139898913</v>
      </c>
      <c r="G93" s="209">
        <f t="shared" si="8"/>
        <v>162.48</v>
      </c>
      <c r="H93" s="224">
        <f t="shared" si="11"/>
        <v>17.37</v>
      </c>
      <c r="I93" s="225">
        <f t="shared" si="9"/>
        <v>28.22</v>
      </c>
      <c r="J93" s="225">
        <f t="shared" si="10"/>
        <v>190.7</v>
      </c>
    </row>
    <row r="94" spans="1:10" ht="10.5" customHeight="1">
      <c r="A94" s="223">
        <f>'01'!A95</f>
        <v>38139</v>
      </c>
      <c r="B94" s="254">
        <f>'01'!D95</f>
        <v>1272.68</v>
      </c>
      <c r="C94" s="209">
        <f t="shared" si="6"/>
        <v>1272.68</v>
      </c>
      <c r="D94" s="209">
        <v>11.2</v>
      </c>
      <c r="E94" s="209">
        <f t="shared" si="7"/>
        <v>142.54</v>
      </c>
      <c r="F94" s="255">
        <f>Plan1!L40</f>
        <v>1.137895079</v>
      </c>
      <c r="G94" s="209">
        <f t="shared" si="8"/>
        <v>162.2</v>
      </c>
      <c r="H94" s="224">
        <f t="shared" si="11"/>
        <v>17.37</v>
      </c>
      <c r="I94" s="225">
        <f t="shared" si="9"/>
        <v>28.17</v>
      </c>
      <c r="J94" s="225">
        <f t="shared" si="10"/>
        <v>190.37</v>
      </c>
    </row>
    <row r="95" spans="1:10" ht="10.5" customHeight="1">
      <c r="A95" s="223">
        <f>'01'!A96</f>
        <v>38169</v>
      </c>
      <c r="B95" s="254">
        <f>'01'!D96</f>
        <v>1272.68</v>
      </c>
      <c r="C95" s="209">
        <f t="shared" si="6"/>
        <v>1272.68</v>
      </c>
      <c r="D95" s="209">
        <v>11.2</v>
      </c>
      <c r="E95" s="209">
        <f t="shared" si="7"/>
        <v>142.54</v>
      </c>
      <c r="F95" s="255">
        <f>Plan1!L41</f>
        <v>1.135678236</v>
      </c>
      <c r="G95" s="209">
        <f t="shared" si="8"/>
        <v>161.88</v>
      </c>
      <c r="H95" s="224">
        <f t="shared" si="11"/>
        <v>17.37</v>
      </c>
      <c r="I95" s="225">
        <f t="shared" si="9"/>
        <v>28.12</v>
      </c>
      <c r="J95" s="225">
        <f t="shared" si="10"/>
        <v>190</v>
      </c>
    </row>
    <row r="96" spans="1:10" ht="10.5" customHeight="1">
      <c r="A96" s="223">
        <f>'01'!A97</f>
        <v>38200</v>
      </c>
      <c r="B96" s="254">
        <f>'01'!D97</f>
        <v>1272.68</v>
      </c>
      <c r="C96" s="209">
        <f t="shared" si="6"/>
        <v>1272.68</v>
      </c>
      <c r="D96" s="209">
        <v>11.2</v>
      </c>
      <c r="E96" s="209">
        <f t="shared" si="7"/>
        <v>142.54</v>
      </c>
      <c r="F96" s="255">
        <f>Plan1!L42</f>
        <v>1.133405757</v>
      </c>
      <c r="G96" s="209">
        <f t="shared" si="8"/>
        <v>161.56</v>
      </c>
      <c r="H96" s="224">
        <f t="shared" si="11"/>
        <v>17.37</v>
      </c>
      <c r="I96" s="225">
        <f t="shared" si="9"/>
        <v>28.06</v>
      </c>
      <c r="J96" s="225">
        <f t="shared" si="10"/>
        <v>189.62</v>
      </c>
    </row>
    <row r="97" spans="1:10" ht="10.5" customHeight="1">
      <c r="A97" s="223">
        <f>'01'!A98</f>
        <v>38231</v>
      </c>
      <c r="B97" s="254">
        <f>'01'!D98</f>
        <v>1272.68</v>
      </c>
      <c r="C97" s="209">
        <f t="shared" si="6"/>
        <v>1272.68</v>
      </c>
      <c r="D97" s="209">
        <v>11.2</v>
      </c>
      <c r="E97" s="209">
        <f t="shared" si="7"/>
        <v>142.54</v>
      </c>
      <c r="F97" s="255">
        <f>Plan1!L43</f>
        <v>1.13145061</v>
      </c>
      <c r="G97" s="209">
        <f t="shared" si="8"/>
        <v>161.28</v>
      </c>
      <c r="H97" s="224">
        <f t="shared" si="11"/>
        <v>17.37</v>
      </c>
      <c r="I97" s="225">
        <f t="shared" si="9"/>
        <v>28.01</v>
      </c>
      <c r="J97" s="225">
        <f t="shared" si="10"/>
        <v>189.29</v>
      </c>
    </row>
    <row r="98" spans="1:10" ht="10.5" customHeight="1">
      <c r="A98" s="223">
        <f>'01'!A99</f>
        <v>38261</v>
      </c>
      <c r="B98" s="254">
        <f>'01'!D99</f>
        <v>1272.68</v>
      </c>
      <c r="C98" s="209">
        <f t="shared" si="6"/>
        <v>1272.68</v>
      </c>
      <c r="D98" s="209">
        <v>11.2</v>
      </c>
      <c r="E98" s="209">
        <f t="shared" si="7"/>
        <v>142.54</v>
      </c>
      <c r="F98" s="255">
        <f>Plan1!L44</f>
        <v>1.130198351</v>
      </c>
      <c r="G98" s="209">
        <f t="shared" si="8"/>
        <v>161.1</v>
      </c>
      <c r="H98" s="224">
        <f t="shared" si="11"/>
        <v>17.37</v>
      </c>
      <c r="I98" s="225">
        <f t="shared" si="9"/>
        <v>27.98</v>
      </c>
      <c r="J98" s="225">
        <f t="shared" si="10"/>
        <v>189.08</v>
      </c>
    </row>
    <row r="99" spans="1:10" ht="10.5" customHeight="1">
      <c r="A99" s="223">
        <f>'01'!A100</f>
        <v>38292</v>
      </c>
      <c r="B99" s="254">
        <f>'01'!D100</f>
        <v>1272.68</v>
      </c>
      <c r="C99" s="209">
        <f t="shared" si="6"/>
        <v>1272.68</v>
      </c>
      <c r="D99" s="209">
        <v>11.2</v>
      </c>
      <c r="E99" s="209">
        <f t="shared" si="7"/>
        <v>142.54</v>
      </c>
      <c r="F99" s="255">
        <f>Plan1!L45</f>
        <v>1.128904626</v>
      </c>
      <c r="G99" s="209">
        <f t="shared" si="8"/>
        <v>160.91</v>
      </c>
      <c r="H99" s="224">
        <f t="shared" si="11"/>
        <v>17.37</v>
      </c>
      <c r="I99" s="225">
        <f t="shared" si="9"/>
        <v>27.95</v>
      </c>
      <c r="J99" s="225">
        <f t="shared" si="10"/>
        <v>188.86</v>
      </c>
    </row>
    <row r="100" spans="1:10" ht="10.5" customHeight="1">
      <c r="A100" s="223">
        <f>'01'!A101</f>
        <v>38322</v>
      </c>
      <c r="B100" s="254">
        <f>'01'!D101</f>
        <v>1272.68</v>
      </c>
      <c r="C100" s="209">
        <f t="shared" si="6"/>
        <v>1272.68</v>
      </c>
      <c r="D100" s="209">
        <v>11.2</v>
      </c>
      <c r="E100" s="209">
        <f t="shared" si="7"/>
        <v>142.54</v>
      </c>
      <c r="F100" s="255">
        <f>Plan1!B47</f>
        <v>1.126201742</v>
      </c>
      <c r="G100" s="209">
        <f t="shared" si="8"/>
        <v>160.53</v>
      </c>
      <c r="H100" s="224">
        <f t="shared" si="11"/>
        <v>17.37</v>
      </c>
      <c r="I100" s="225">
        <f t="shared" si="9"/>
        <v>27.88</v>
      </c>
      <c r="J100" s="225">
        <f t="shared" si="10"/>
        <v>188.41</v>
      </c>
    </row>
    <row r="101" spans="1:10" ht="10.5" customHeight="1">
      <c r="A101" s="223">
        <f>'01'!A102</f>
        <v>38353</v>
      </c>
      <c r="B101" s="254">
        <f>'01'!D102</f>
        <v>1272.68</v>
      </c>
      <c r="C101" s="209">
        <f t="shared" si="6"/>
        <v>1272.68</v>
      </c>
      <c r="D101" s="209">
        <v>11.2</v>
      </c>
      <c r="E101" s="209">
        <f t="shared" si="7"/>
        <v>142.54</v>
      </c>
      <c r="F101" s="255">
        <f>Plan1!B48</f>
        <v>1.124088455</v>
      </c>
      <c r="G101" s="209">
        <f t="shared" si="8"/>
        <v>160.23</v>
      </c>
      <c r="H101" s="224">
        <f t="shared" si="11"/>
        <v>17.37</v>
      </c>
      <c r="I101" s="225">
        <f t="shared" si="9"/>
        <v>27.83</v>
      </c>
      <c r="J101" s="225">
        <f t="shared" si="10"/>
        <v>188.06</v>
      </c>
    </row>
    <row r="102" spans="1:10" ht="10.5" customHeight="1">
      <c r="A102" s="223">
        <f>'01'!A103</f>
        <v>38384</v>
      </c>
      <c r="B102" s="254">
        <f>'01'!D103</f>
        <v>1272.68</v>
      </c>
      <c r="C102" s="209">
        <f t="shared" si="6"/>
        <v>1272.68</v>
      </c>
      <c r="D102" s="209">
        <v>11.2</v>
      </c>
      <c r="E102" s="209">
        <f t="shared" si="7"/>
        <v>142.54</v>
      </c>
      <c r="F102" s="255">
        <f>Plan1!B49</f>
        <v>1.123008122</v>
      </c>
      <c r="G102" s="209">
        <f t="shared" si="8"/>
        <v>160.07</v>
      </c>
      <c r="H102" s="224">
        <f t="shared" si="11"/>
        <v>17.37</v>
      </c>
      <c r="I102" s="225">
        <f t="shared" si="9"/>
        <v>27.8</v>
      </c>
      <c r="J102" s="225">
        <f t="shared" si="10"/>
        <v>187.87</v>
      </c>
    </row>
    <row r="103" spans="1:10" ht="10.5" customHeight="1">
      <c r="A103" s="223">
        <f>'01'!A104</f>
        <v>38412</v>
      </c>
      <c r="B103" s="254">
        <f>'01'!D104</f>
        <v>1272.68</v>
      </c>
      <c r="C103" s="209">
        <f t="shared" si="6"/>
        <v>1272.68</v>
      </c>
      <c r="D103" s="209">
        <v>11.2</v>
      </c>
      <c r="E103" s="209">
        <f t="shared" si="7"/>
        <v>142.54</v>
      </c>
      <c r="F103" s="255">
        <f>Plan1!B50</f>
        <v>1.120056772</v>
      </c>
      <c r="G103" s="209">
        <f t="shared" si="8"/>
        <v>159.65</v>
      </c>
      <c r="H103" s="224">
        <f t="shared" si="11"/>
        <v>17.37</v>
      </c>
      <c r="I103" s="225">
        <f t="shared" si="9"/>
        <v>27.73</v>
      </c>
      <c r="J103" s="225">
        <f t="shared" si="10"/>
        <v>187.38</v>
      </c>
    </row>
    <row r="104" spans="1:10" ht="10.5" customHeight="1">
      <c r="A104" s="223">
        <f>'01'!A105</f>
        <v>38443</v>
      </c>
      <c r="B104" s="254">
        <f>'01'!D105</f>
        <v>1272.68</v>
      </c>
      <c r="C104" s="209">
        <f t="shared" si="6"/>
        <v>1272.68</v>
      </c>
      <c r="D104" s="209">
        <v>11.2</v>
      </c>
      <c r="E104" s="209">
        <f t="shared" si="7"/>
        <v>142.54</v>
      </c>
      <c r="F104" s="255">
        <f>Plan1!B51</f>
        <v>1.117817783</v>
      </c>
      <c r="G104" s="209">
        <f t="shared" si="8"/>
        <v>159.33</v>
      </c>
      <c r="H104" s="224">
        <f t="shared" si="11"/>
        <v>17.37</v>
      </c>
      <c r="I104" s="225">
        <f t="shared" si="9"/>
        <v>27.68</v>
      </c>
      <c r="J104" s="225">
        <f t="shared" si="10"/>
        <v>187.01</v>
      </c>
    </row>
    <row r="105" spans="1:10" ht="10.5" customHeight="1">
      <c r="A105" s="223">
        <f>'01'!A106</f>
        <v>38473</v>
      </c>
      <c r="B105" s="254">
        <f>'01'!D106</f>
        <v>1376.02</v>
      </c>
      <c r="C105" s="209">
        <f t="shared" si="6"/>
        <v>1376.02</v>
      </c>
      <c r="D105" s="209">
        <v>11.2</v>
      </c>
      <c r="E105" s="209">
        <f t="shared" si="7"/>
        <v>154.11</v>
      </c>
      <c r="F105" s="255">
        <f>Plan1!B52</f>
        <v>1.115000178</v>
      </c>
      <c r="G105" s="209">
        <f t="shared" si="8"/>
        <v>171.83</v>
      </c>
      <c r="H105" s="224">
        <f t="shared" si="11"/>
        <v>17.37</v>
      </c>
      <c r="I105" s="225">
        <f t="shared" si="9"/>
        <v>29.85</v>
      </c>
      <c r="J105" s="225">
        <f t="shared" si="10"/>
        <v>201.68</v>
      </c>
    </row>
    <row r="106" spans="1:10" ht="10.5" customHeight="1">
      <c r="A106" s="223">
        <f>'01'!A107</f>
        <v>38504</v>
      </c>
      <c r="B106" s="254">
        <f>'01'!D107</f>
        <v>1376.02</v>
      </c>
      <c r="C106" s="209">
        <f t="shared" si="6"/>
        <v>1376.02</v>
      </c>
      <c r="D106" s="209">
        <v>11.2</v>
      </c>
      <c r="E106" s="209">
        <f t="shared" si="7"/>
        <v>154.11</v>
      </c>
      <c r="F106" s="255">
        <f>Plan1!B53</f>
        <v>1.11167294</v>
      </c>
      <c r="G106" s="209">
        <f t="shared" si="8"/>
        <v>171.32</v>
      </c>
      <c r="H106" s="224">
        <f t="shared" si="11"/>
        <v>17.37</v>
      </c>
      <c r="I106" s="225">
        <f t="shared" si="9"/>
        <v>29.76</v>
      </c>
      <c r="J106" s="225">
        <f t="shared" si="10"/>
        <v>201.08</v>
      </c>
    </row>
    <row r="107" spans="1:10" ht="10.5" customHeight="1">
      <c r="A107" s="223">
        <f>'01'!A108</f>
        <v>38534</v>
      </c>
      <c r="B107" s="254">
        <f>'01'!D108</f>
        <v>1376.02</v>
      </c>
      <c r="C107" s="209">
        <f t="shared" si="6"/>
        <v>1376.02</v>
      </c>
      <c r="D107" s="209">
        <v>11.2</v>
      </c>
      <c r="E107" s="209">
        <f t="shared" si="7"/>
        <v>154.11</v>
      </c>
      <c r="F107" s="255">
        <f>Plan1!B54</f>
        <v>1.108817735</v>
      </c>
      <c r="G107" s="209">
        <f t="shared" si="8"/>
        <v>170.88</v>
      </c>
      <c r="H107" s="224">
        <f t="shared" si="11"/>
        <v>17.37</v>
      </c>
      <c r="I107" s="225">
        <f t="shared" si="9"/>
        <v>29.68</v>
      </c>
      <c r="J107" s="225">
        <f t="shared" si="10"/>
        <v>200.56</v>
      </c>
    </row>
    <row r="108" spans="1:10" ht="10.5" customHeight="1">
      <c r="A108" s="223">
        <f>'01'!A109</f>
        <v>38565</v>
      </c>
      <c r="B108" s="254">
        <f>'01'!D109</f>
        <v>1376.02</v>
      </c>
      <c r="C108" s="209">
        <f t="shared" si="6"/>
        <v>1376.02</v>
      </c>
      <c r="D108" s="209">
        <v>11.2</v>
      </c>
      <c r="E108" s="209">
        <f t="shared" si="7"/>
        <v>154.11</v>
      </c>
      <c r="F108" s="255">
        <f>Plan1!B55</f>
        <v>1.104987847</v>
      </c>
      <c r="G108" s="209">
        <f t="shared" si="8"/>
        <v>170.29</v>
      </c>
      <c r="H108" s="224">
        <f t="shared" si="11"/>
        <v>17.37</v>
      </c>
      <c r="I108" s="225">
        <f t="shared" si="9"/>
        <v>29.58</v>
      </c>
      <c r="J108" s="225">
        <f t="shared" si="10"/>
        <v>199.87</v>
      </c>
    </row>
    <row r="109" spans="1:10" ht="10.5" customHeight="1">
      <c r="A109" s="223">
        <f>'01'!A110</f>
        <v>38596</v>
      </c>
      <c r="B109" s="254">
        <f>'01'!D110</f>
        <v>1376.02</v>
      </c>
      <c r="C109" s="209">
        <f t="shared" si="6"/>
        <v>1376.02</v>
      </c>
      <c r="D109" s="209">
        <v>11.2</v>
      </c>
      <c r="E109" s="209">
        <f t="shared" si="7"/>
        <v>154.11</v>
      </c>
      <c r="F109" s="255">
        <f>Plan1!B56</f>
        <v>1.102081658</v>
      </c>
      <c r="G109" s="209">
        <f t="shared" si="8"/>
        <v>169.84</v>
      </c>
      <c r="H109" s="224">
        <f t="shared" si="11"/>
        <v>17.37</v>
      </c>
      <c r="I109" s="225">
        <f t="shared" si="9"/>
        <v>29.5</v>
      </c>
      <c r="J109" s="225">
        <f t="shared" si="10"/>
        <v>199.34</v>
      </c>
    </row>
    <row r="110" spans="1:10" ht="10.5" customHeight="1">
      <c r="A110" s="223">
        <f>'01'!A111</f>
        <v>38626</v>
      </c>
      <c r="B110" s="254">
        <f>'01'!D111</f>
        <v>1376.02</v>
      </c>
      <c r="C110" s="209">
        <f t="shared" si="6"/>
        <v>1376.02</v>
      </c>
      <c r="D110" s="209">
        <v>11.2</v>
      </c>
      <c r="E110" s="209">
        <f t="shared" si="7"/>
        <v>154.11</v>
      </c>
      <c r="F110" s="255">
        <f>Plan1!B57</f>
        <v>1.099772136</v>
      </c>
      <c r="G110" s="209">
        <f t="shared" si="8"/>
        <v>169.49</v>
      </c>
      <c r="H110" s="224">
        <f t="shared" si="11"/>
        <v>17.37</v>
      </c>
      <c r="I110" s="225">
        <f t="shared" si="9"/>
        <v>29.44</v>
      </c>
      <c r="J110" s="225">
        <f t="shared" si="10"/>
        <v>198.93</v>
      </c>
    </row>
    <row r="111" spans="1:10" ht="10.5" customHeight="1">
      <c r="A111" s="223">
        <f>'01'!A112</f>
        <v>38657</v>
      </c>
      <c r="B111" s="254">
        <f>'01'!D112</f>
        <v>1376.02</v>
      </c>
      <c r="C111" s="209">
        <f t="shared" si="6"/>
        <v>1376.02</v>
      </c>
      <c r="D111" s="209">
        <v>11.2</v>
      </c>
      <c r="E111" s="209">
        <f t="shared" si="7"/>
        <v>154.11</v>
      </c>
      <c r="F111" s="255">
        <f>Plan1!B58</f>
        <v>1.09765476</v>
      </c>
      <c r="G111" s="209">
        <f t="shared" si="8"/>
        <v>169.16</v>
      </c>
      <c r="H111" s="224">
        <f t="shared" si="11"/>
        <v>17.37</v>
      </c>
      <c r="I111" s="225">
        <f t="shared" si="9"/>
        <v>29.38</v>
      </c>
      <c r="J111" s="225">
        <f t="shared" si="10"/>
        <v>198.54</v>
      </c>
    </row>
    <row r="112" spans="1:10" ht="10.5" customHeight="1">
      <c r="A112" s="223">
        <f>'01'!A113</f>
        <v>38687</v>
      </c>
      <c r="B112" s="254">
        <f>'01'!D113</f>
        <v>1376.02</v>
      </c>
      <c r="C112" s="209">
        <f t="shared" si="6"/>
        <v>1376.02</v>
      </c>
      <c r="D112" s="209">
        <v>11.2</v>
      </c>
      <c r="E112" s="209">
        <f t="shared" si="7"/>
        <v>154.11</v>
      </c>
      <c r="F112" s="255">
        <f>Plan1!C47</f>
        <v>1.09516982</v>
      </c>
      <c r="G112" s="209">
        <f t="shared" si="8"/>
        <v>168.78</v>
      </c>
      <c r="H112" s="224">
        <f t="shared" si="11"/>
        <v>17.37</v>
      </c>
      <c r="I112" s="225">
        <f t="shared" si="9"/>
        <v>29.32</v>
      </c>
      <c r="J112" s="225">
        <f t="shared" si="10"/>
        <v>198.1</v>
      </c>
    </row>
    <row r="113" spans="1:10" ht="10.5" customHeight="1">
      <c r="A113" s="223">
        <f>'01'!A114</f>
        <v>38718</v>
      </c>
      <c r="B113" s="254">
        <f>'01'!D114</f>
        <v>1376.02</v>
      </c>
      <c r="C113" s="209">
        <f t="shared" si="6"/>
        <v>1376.02</v>
      </c>
      <c r="D113" s="209">
        <v>11.2</v>
      </c>
      <c r="E113" s="209">
        <f t="shared" si="7"/>
        <v>154.11</v>
      </c>
      <c r="F113" s="255">
        <f>Plan1!C48</f>
        <v>1.092628366</v>
      </c>
      <c r="G113" s="209">
        <f t="shared" si="8"/>
        <v>168.38</v>
      </c>
      <c r="H113" s="224">
        <f t="shared" si="11"/>
        <v>17.37</v>
      </c>
      <c r="I113" s="225">
        <f t="shared" si="9"/>
        <v>29.25</v>
      </c>
      <c r="J113" s="225">
        <f t="shared" si="10"/>
        <v>197.63</v>
      </c>
    </row>
    <row r="114" spans="1:10" ht="10.5" customHeight="1">
      <c r="A114" s="223">
        <f>'01'!A115</f>
        <v>38749</v>
      </c>
      <c r="B114" s="254">
        <f>'01'!D115</f>
        <v>1376.02</v>
      </c>
      <c r="C114" s="209">
        <f t="shared" si="6"/>
        <v>1376.02</v>
      </c>
      <c r="D114" s="209">
        <v>11.2</v>
      </c>
      <c r="E114" s="209">
        <f t="shared" si="7"/>
        <v>154.11</v>
      </c>
      <c r="F114" s="255">
        <f>Plan1!C49</f>
        <v>1.091836784</v>
      </c>
      <c r="G114" s="209">
        <f t="shared" si="8"/>
        <v>168.26</v>
      </c>
      <c r="H114" s="224">
        <f t="shared" si="11"/>
        <v>17.37</v>
      </c>
      <c r="I114" s="225">
        <f t="shared" si="9"/>
        <v>29.23</v>
      </c>
      <c r="J114" s="225">
        <f t="shared" si="10"/>
        <v>197.49</v>
      </c>
    </row>
    <row r="115" spans="1:10" ht="10.5" customHeight="1">
      <c r="A115" s="223">
        <f>'01'!A116</f>
        <v>38777</v>
      </c>
      <c r="B115" s="254">
        <f>'01'!D116</f>
        <v>1376.02</v>
      </c>
      <c r="C115" s="209">
        <f t="shared" si="6"/>
        <v>1376.02</v>
      </c>
      <c r="D115" s="209">
        <v>11.2</v>
      </c>
      <c r="E115" s="209">
        <f t="shared" si="7"/>
        <v>154.11</v>
      </c>
      <c r="F115" s="255">
        <f>Plan1!C50</f>
        <v>1.089578089</v>
      </c>
      <c r="G115" s="209">
        <f t="shared" si="8"/>
        <v>167.91</v>
      </c>
      <c r="H115" s="224">
        <f t="shared" si="11"/>
        <v>17.37</v>
      </c>
      <c r="I115" s="225">
        <f t="shared" si="9"/>
        <v>29.17</v>
      </c>
      <c r="J115" s="225">
        <f t="shared" si="10"/>
        <v>197.08</v>
      </c>
    </row>
    <row r="116" spans="1:10" ht="10.5" customHeight="1">
      <c r="A116" s="223">
        <f>'01'!A117</f>
        <v>38808</v>
      </c>
      <c r="B116" s="254">
        <f>'01'!D117</f>
        <v>1376.02</v>
      </c>
      <c r="C116" s="209">
        <f t="shared" si="6"/>
        <v>1376.02</v>
      </c>
      <c r="D116" s="209">
        <v>11.2</v>
      </c>
      <c r="E116" s="209">
        <f t="shared" si="7"/>
        <v>154.11</v>
      </c>
      <c r="F116" s="255">
        <f>Plan1!C51</f>
        <v>1.088647296</v>
      </c>
      <c r="G116" s="209">
        <f t="shared" si="8"/>
        <v>167.77</v>
      </c>
      <c r="H116" s="224">
        <f t="shared" si="11"/>
        <v>17.37</v>
      </c>
      <c r="I116" s="225">
        <f t="shared" si="9"/>
        <v>29.14</v>
      </c>
      <c r="J116" s="225">
        <f t="shared" si="10"/>
        <v>196.91</v>
      </c>
    </row>
    <row r="117" spans="1:10" ht="10.5" customHeight="1">
      <c r="A117" s="223">
        <f>'01'!A118</f>
        <v>38838</v>
      </c>
      <c r="B117" s="254">
        <f>'01'!D118</f>
        <v>1458.72</v>
      </c>
      <c r="C117" s="209">
        <f t="shared" si="6"/>
        <v>1458.72</v>
      </c>
      <c r="D117" s="209">
        <v>11.2</v>
      </c>
      <c r="E117" s="209">
        <f t="shared" si="7"/>
        <v>163.38</v>
      </c>
      <c r="F117" s="255">
        <f>Plan1!C52</f>
        <v>1.086595803</v>
      </c>
      <c r="G117" s="209">
        <f t="shared" si="8"/>
        <v>177.53</v>
      </c>
      <c r="H117" s="224">
        <f t="shared" si="11"/>
        <v>17.37</v>
      </c>
      <c r="I117" s="225">
        <f t="shared" si="9"/>
        <v>30.84</v>
      </c>
      <c r="J117" s="225">
        <f t="shared" si="10"/>
        <v>208.37</v>
      </c>
    </row>
    <row r="118" spans="1:10" ht="10.5" customHeight="1">
      <c r="A118" s="223">
        <f>'01'!A119</f>
        <v>38869</v>
      </c>
      <c r="B118" s="254">
        <f>'01'!D119</f>
        <v>1458.72</v>
      </c>
      <c r="C118" s="209">
        <f t="shared" si="6"/>
        <v>1458.72</v>
      </c>
      <c r="D118" s="209">
        <v>11.2</v>
      </c>
      <c r="E118" s="209">
        <f t="shared" si="7"/>
        <v>163.38</v>
      </c>
      <c r="F118" s="255">
        <f>Plan1!C53</f>
        <v>1.084495136</v>
      </c>
      <c r="G118" s="209">
        <f t="shared" si="8"/>
        <v>177.18</v>
      </c>
      <c r="H118" s="224">
        <f t="shared" si="11"/>
        <v>17.37</v>
      </c>
      <c r="I118" s="225">
        <f t="shared" si="9"/>
        <v>30.78</v>
      </c>
      <c r="J118" s="225">
        <f t="shared" si="10"/>
        <v>207.96</v>
      </c>
    </row>
    <row r="119" spans="1:10" ht="10.5" customHeight="1">
      <c r="A119" s="223">
        <f>'01'!A120</f>
        <v>38899</v>
      </c>
      <c r="B119" s="254">
        <f>'01'!D120</f>
        <v>1458.72</v>
      </c>
      <c r="C119" s="209">
        <f t="shared" si="6"/>
        <v>1458.72</v>
      </c>
      <c r="D119" s="209">
        <v>11.2</v>
      </c>
      <c r="E119" s="209">
        <f t="shared" si="7"/>
        <v>163.38</v>
      </c>
      <c r="F119" s="255">
        <f>Plan1!C54</f>
        <v>1.082599504</v>
      </c>
      <c r="G119" s="209">
        <f t="shared" si="8"/>
        <v>176.88</v>
      </c>
      <c r="H119" s="224">
        <f t="shared" si="11"/>
        <v>17.37</v>
      </c>
      <c r="I119" s="225">
        <f t="shared" si="9"/>
        <v>30.72</v>
      </c>
      <c r="J119" s="225">
        <f t="shared" si="10"/>
        <v>207.6</v>
      </c>
    </row>
    <row r="120" spans="1:10" ht="10.5" customHeight="1">
      <c r="A120" s="223">
        <f>'01'!A121</f>
        <v>38930</v>
      </c>
      <c r="B120" s="254">
        <f>'01'!D121</f>
        <v>1458.72</v>
      </c>
      <c r="C120" s="209">
        <f t="shared" si="6"/>
        <v>1458.72</v>
      </c>
      <c r="D120" s="209">
        <v>11.2</v>
      </c>
      <c r="E120" s="209">
        <f t="shared" si="7"/>
        <v>163.38</v>
      </c>
      <c r="F120" s="255">
        <f>Plan1!C55</f>
        <v>1.0799687</v>
      </c>
      <c r="G120" s="209">
        <f t="shared" si="8"/>
        <v>176.45</v>
      </c>
      <c r="H120" s="224">
        <f t="shared" si="11"/>
        <v>17.37</v>
      </c>
      <c r="I120" s="225">
        <f t="shared" si="9"/>
        <v>30.65</v>
      </c>
      <c r="J120" s="225">
        <f t="shared" si="10"/>
        <v>207.1</v>
      </c>
    </row>
    <row r="121" spans="1:10" ht="10.5" customHeight="1">
      <c r="A121" s="223">
        <f>'01'!A122</f>
        <v>38961</v>
      </c>
      <c r="B121" s="254">
        <f>'01'!D122</f>
        <v>1458.72</v>
      </c>
      <c r="C121" s="209">
        <f t="shared" si="6"/>
        <v>1458.72</v>
      </c>
      <c r="D121" s="209">
        <v>11.2</v>
      </c>
      <c r="E121" s="209">
        <f t="shared" si="7"/>
        <v>163.38</v>
      </c>
      <c r="F121" s="255">
        <f>Plan1!C56</f>
        <v>1.078328562</v>
      </c>
      <c r="G121" s="209">
        <f t="shared" si="8"/>
        <v>176.18</v>
      </c>
      <c r="H121" s="224">
        <f t="shared" si="11"/>
        <v>17.37</v>
      </c>
      <c r="I121" s="225">
        <f t="shared" si="9"/>
        <v>30.6</v>
      </c>
      <c r="J121" s="225">
        <f t="shared" si="10"/>
        <v>206.78</v>
      </c>
    </row>
    <row r="122" spans="1:10" ht="10.5" customHeight="1">
      <c r="A122" s="223">
        <f>'01'!A123</f>
        <v>38991</v>
      </c>
      <c r="B122" s="254">
        <f>'01'!D123</f>
        <v>1458.72</v>
      </c>
      <c r="C122" s="209">
        <f t="shared" si="6"/>
        <v>1458.72</v>
      </c>
      <c r="D122" s="209">
        <v>11.2</v>
      </c>
      <c r="E122" s="209">
        <f t="shared" si="7"/>
        <v>163.38</v>
      </c>
      <c r="F122" s="255">
        <f>Plan1!C57</f>
        <v>1.07631048</v>
      </c>
      <c r="G122" s="209">
        <f t="shared" si="8"/>
        <v>175.85</v>
      </c>
      <c r="H122" s="224">
        <f t="shared" si="11"/>
        <v>17.37</v>
      </c>
      <c r="I122" s="225">
        <f t="shared" si="9"/>
        <v>30.55</v>
      </c>
      <c r="J122" s="225">
        <f t="shared" si="10"/>
        <v>206.4</v>
      </c>
    </row>
    <row r="123" spans="1:10" ht="10.5" customHeight="1">
      <c r="A123" s="223">
        <f>'01'!A124</f>
        <v>39022</v>
      </c>
      <c r="B123" s="254">
        <f>'01'!D124</f>
        <v>1458.72</v>
      </c>
      <c r="C123" s="209">
        <f t="shared" si="6"/>
        <v>1458.72</v>
      </c>
      <c r="D123" s="209">
        <v>11.2</v>
      </c>
      <c r="E123" s="209">
        <f t="shared" si="7"/>
        <v>163.38</v>
      </c>
      <c r="F123" s="255">
        <f>Plan1!C58</f>
        <v>1.074932417</v>
      </c>
      <c r="G123" s="209">
        <f t="shared" si="8"/>
        <v>175.62</v>
      </c>
      <c r="H123" s="224">
        <f t="shared" si="11"/>
        <v>17.37</v>
      </c>
      <c r="I123" s="225">
        <f t="shared" si="9"/>
        <v>30.51</v>
      </c>
      <c r="J123" s="225">
        <f t="shared" si="10"/>
        <v>206.13</v>
      </c>
    </row>
    <row r="124" spans="1:10" ht="10.5" customHeight="1">
      <c r="A124" s="223">
        <f>'01'!A125</f>
        <v>39052</v>
      </c>
      <c r="B124" s="254">
        <f>'01'!D125</f>
        <v>1458.72</v>
      </c>
      <c r="C124" s="209">
        <f t="shared" si="6"/>
        <v>1458.72</v>
      </c>
      <c r="D124" s="209">
        <v>11.2</v>
      </c>
      <c r="E124" s="209">
        <f t="shared" si="7"/>
        <v>163.38</v>
      </c>
      <c r="F124" s="255">
        <f>Plan1!D47</f>
        <v>1.073298856</v>
      </c>
      <c r="G124" s="209">
        <f t="shared" si="8"/>
        <v>175.36</v>
      </c>
      <c r="H124" s="224">
        <f t="shared" si="11"/>
        <v>17.37</v>
      </c>
      <c r="I124" s="225">
        <f t="shared" si="9"/>
        <v>30.46</v>
      </c>
      <c r="J124" s="225">
        <f t="shared" si="10"/>
        <v>205.82</v>
      </c>
    </row>
    <row r="125" spans="1:10" ht="10.5" customHeight="1">
      <c r="A125" s="223">
        <f>'01'!A126</f>
        <v>39083</v>
      </c>
      <c r="B125" s="254">
        <f>'01'!D126</f>
        <v>1458.72</v>
      </c>
      <c r="C125" s="209">
        <f t="shared" si="6"/>
        <v>1458.72</v>
      </c>
      <c r="D125" s="209">
        <v>11.2</v>
      </c>
      <c r="E125" s="209">
        <f t="shared" si="7"/>
        <v>163.38</v>
      </c>
      <c r="F125" s="255">
        <f>Plan1!D48</f>
        <v>1.070954537</v>
      </c>
      <c r="G125" s="209">
        <f t="shared" si="8"/>
        <v>174.97</v>
      </c>
      <c r="H125" s="224">
        <f t="shared" si="11"/>
        <v>17.37</v>
      </c>
      <c r="I125" s="225">
        <f t="shared" si="9"/>
        <v>30.39</v>
      </c>
      <c r="J125" s="225">
        <f t="shared" si="10"/>
        <v>205.36</v>
      </c>
    </row>
    <row r="126" spans="1:10" ht="10.5" customHeight="1">
      <c r="A126" s="223">
        <f>'01'!A127</f>
        <v>39114</v>
      </c>
      <c r="B126" s="254">
        <f>'01'!D127</f>
        <v>1458.72</v>
      </c>
      <c r="C126" s="209">
        <f t="shared" si="6"/>
        <v>1458.72</v>
      </c>
      <c r="D126" s="209">
        <v>11.2</v>
      </c>
      <c r="E126" s="209">
        <f t="shared" si="7"/>
        <v>163.38</v>
      </c>
      <c r="F126" s="255">
        <f>Plan1!D49</f>
        <v>1.070182935</v>
      </c>
      <c r="G126" s="209">
        <f t="shared" si="8"/>
        <v>174.85</v>
      </c>
      <c r="H126" s="224">
        <f t="shared" si="11"/>
        <v>17.37</v>
      </c>
      <c r="I126" s="225">
        <f t="shared" si="9"/>
        <v>30.37</v>
      </c>
      <c r="J126" s="225">
        <f t="shared" si="10"/>
        <v>205.22</v>
      </c>
    </row>
    <row r="127" spans="1:10" ht="10.5" customHeight="1">
      <c r="A127" s="223">
        <f>'01'!A128</f>
        <v>39142</v>
      </c>
      <c r="B127" s="254">
        <f>'01'!D128</f>
        <v>1458.72</v>
      </c>
      <c r="C127" s="209">
        <f t="shared" si="6"/>
        <v>1458.72</v>
      </c>
      <c r="D127" s="209">
        <v>11.2</v>
      </c>
      <c r="E127" s="209">
        <f t="shared" si="7"/>
        <v>163.38</v>
      </c>
      <c r="F127" s="255">
        <f>Plan1!D50</f>
        <v>1.068179031</v>
      </c>
      <c r="G127" s="209">
        <f t="shared" si="8"/>
        <v>174.52</v>
      </c>
      <c r="H127" s="224">
        <f t="shared" si="11"/>
        <v>17.37</v>
      </c>
      <c r="I127" s="225">
        <f t="shared" si="9"/>
        <v>30.31</v>
      </c>
      <c r="J127" s="225">
        <f t="shared" si="10"/>
        <v>204.83</v>
      </c>
    </row>
    <row r="128" spans="1:10" ht="10.5" customHeight="1">
      <c r="A128" s="223">
        <f>'01'!A129</f>
        <v>39173</v>
      </c>
      <c r="B128" s="254">
        <f>'01'!D129</f>
        <v>1458.72</v>
      </c>
      <c r="C128" s="209">
        <f t="shared" si="6"/>
        <v>1458.72</v>
      </c>
      <c r="D128" s="209">
        <v>11.2</v>
      </c>
      <c r="E128" s="209">
        <f t="shared" si="7"/>
        <v>163.38</v>
      </c>
      <c r="F128" s="255">
        <f>Plan1!D51</f>
        <v>1.066822033</v>
      </c>
      <c r="G128" s="209">
        <f t="shared" si="8"/>
        <v>174.3</v>
      </c>
      <c r="H128" s="224">
        <f t="shared" si="11"/>
        <v>17.37</v>
      </c>
      <c r="I128" s="225">
        <f t="shared" si="9"/>
        <v>30.28</v>
      </c>
      <c r="J128" s="225">
        <f t="shared" si="10"/>
        <v>204.58</v>
      </c>
    </row>
    <row r="129" spans="1:10" ht="10.5" customHeight="1">
      <c r="A129" s="223">
        <f>'01'!A130</f>
        <v>39203</v>
      </c>
      <c r="B129" s="254">
        <f>'01'!D130</f>
        <v>1538.95</v>
      </c>
      <c r="C129" s="209">
        <f t="shared" si="6"/>
        <v>1538.95</v>
      </c>
      <c r="D129" s="209">
        <v>11.2</v>
      </c>
      <c r="E129" s="209">
        <f t="shared" si="7"/>
        <v>172.36</v>
      </c>
      <c r="F129" s="255">
        <f>Plan1!D52</f>
        <v>1.065023209</v>
      </c>
      <c r="G129" s="209">
        <f t="shared" si="8"/>
        <v>183.57</v>
      </c>
      <c r="H129" s="224">
        <f t="shared" si="11"/>
        <v>17.37</v>
      </c>
      <c r="I129" s="225">
        <f t="shared" si="9"/>
        <v>31.89</v>
      </c>
      <c r="J129" s="225">
        <f t="shared" si="10"/>
        <v>215.46</v>
      </c>
    </row>
    <row r="130" spans="1:10" ht="10.5" customHeight="1">
      <c r="A130" s="223">
        <f>'01'!A131</f>
        <v>39234</v>
      </c>
      <c r="B130" s="254">
        <f>'01'!D131</f>
        <v>1538.95</v>
      </c>
      <c r="C130" s="209">
        <f t="shared" si="6"/>
        <v>1538.95</v>
      </c>
      <c r="D130" s="209">
        <v>11.2</v>
      </c>
      <c r="E130" s="209">
        <f t="shared" si="7"/>
        <v>172.36</v>
      </c>
      <c r="F130" s="255">
        <f>Plan1!D53</f>
        <v>1.064008145</v>
      </c>
      <c r="G130" s="209">
        <f t="shared" si="8"/>
        <v>183.39</v>
      </c>
      <c r="H130" s="224">
        <f t="shared" si="11"/>
        <v>17.37</v>
      </c>
      <c r="I130" s="225">
        <f t="shared" si="9"/>
        <v>31.85</v>
      </c>
      <c r="J130" s="225">
        <f t="shared" si="10"/>
        <v>215.24</v>
      </c>
    </row>
    <row r="131" spans="1:10" ht="10.5" customHeight="1">
      <c r="A131" s="223">
        <f>'01'!A132</f>
        <v>39264</v>
      </c>
      <c r="B131" s="254">
        <f>'01'!D132</f>
        <v>1538.95</v>
      </c>
      <c r="C131" s="209">
        <f t="shared" si="6"/>
        <v>1538.95</v>
      </c>
      <c r="D131" s="209">
        <v>11.2</v>
      </c>
      <c r="E131" s="209">
        <f t="shared" si="7"/>
        <v>172.36</v>
      </c>
      <c r="F131" s="255">
        <f>Plan1!D54</f>
        <v>1.06244741</v>
      </c>
      <c r="G131" s="209">
        <f t="shared" si="8"/>
        <v>183.12</v>
      </c>
      <c r="H131" s="224">
        <f t="shared" si="11"/>
        <v>17.37</v>
      </c>
      <c r="I131" s="225">
        <f t="shared" si="9"/>
        <v>31.81</v>
      </c>
      <c r="J131" s="225">
        <f t="shared" si="10"/>
        <v>214.93</v>
      </c>
    </row>
    <row r="132" spans="1:10" ht="10.5" customHeight="1">
      <c r="A132" s="223">
        <f>'01'!A133</f>
        <v>39295</v>
      </c>
      <c r="B132" s="254">
        <f>'01'!D133</f>
        <v>1538.95</v>
      </c>
      <c r="C132" s="209">
        <f t="shared" si="6"/>
        <v>1538.95</v>
      </c>
      <c r="D132" s="209">
        <v>11.2</v>
      </c>
      <c r="E132" s="209">
        <f t="shared" si="7"/>
        <v>172.36</v>
      </c>
      <c r="F132" s="255">
        <f>Plan1!D55</f>
        <v>1.060892142</v>
      </c>
      <c r="G132" s="209">
        <f t="shared" si="8"/>
        <v>182.86</v>
      </c>
      <c r="H132" s="224">
        <f t="shared" si="11"/>
        <v>17.37</v>
      </c>
      <c r="I132" s="225">
        <f t="shared" si="9"/>
        <v>31.76</v>
      </c>
      <c r="J132" s="225">
        <f t="shared" si="10"/>
        <v>214.62</v>
      </c>
    </row>
    <row r="133" spans="1:10" ht="10.5" customHeight="1">
      <c r="A133" s="223">
        <f>'01'!A134</f>
        <v>39326</v>
      </c>
      <c r="B133" s="254">
        <f>'01'!D134</f>
        <v>1538.95</v>
      </c>
      <c r="C133" s="209">
        <f t="shared" si="6"/>
        <v>1538.95</v>
      </c>
      <c r="D133" s="209">
        <v>11.2</v>
      </c>
      <c r="E133" s="209">
        <f t="shared" si="7"/>
        <v>172.36</v>
      </c>
      <c r="F133" s="255">
        <f>Plan1!D56</f>
        <v>1.060518839</v>
      </c>
      <c r="G133" s="209">
        <f t="shared" si="8"/>
        <v>182.79</v>
      </c>
      <c r="H133" s="224">
        <f t="shared" si="11"/>
        <v>17.37</v>
      </c>
      <c r="I133" s="225">
        <f t="shared" si="9"/>
        <v>31.75</v>
      </c>
      <c r="J133" s="225">
        <f t="shared" si="10"/>
        <v>214.54</v>
      </c>
    </row>
    <row r="134" spans="1:10" ht="10.5" customHeight="1">
      <c r="A134" s="223">
        <f>'01'!A135</f>
        <v>39356</v>
      </c>
      <c r="B134" s="254">
        <f>'01'!D135</f>
        <v>1538.95</v>
      </c>
      <c r="C134" s="209">
        <f aca="true" t="shared" si="12" ref="C134:C146">B134</f>
        <v>1538.95</v>
      </c>
      <c r="D134" s="209">
        <v>11.2</v>
      </c>
      <c r="E134" s="209">
        <f t="shared" si="7"/>
        <v>172.36</v>
      </c>
      <c r="F134" s="255">
        <f>Plan1!D57</f>
        <v>1.059309108</v>
      </c>
      <c r="G134" s="209">
        <f t="shared" si="8"/>
        <v>182.58</v>
      </c>
      <c r="H134" s="224">
        <f t="shared" si="11"/>
        <v>17.37</v>
      </c>
      <c r="I134" s="225">
        <f t="shared" si="9"/>
        <v>31.71</v>
      </c>
      <c r="J134" s="225">
        <f t="shared" si="10"/>
        <v>214.29</v>
      </c>
    </row>
    <row r="135" spans="1:10" ht="10.5" customHeight="1">
      <c r="A135" s="223">
        <f>'01'!A136</f>
        <v>39387</v>
      </c>
      <c r="B135" s="254">
        <f>'01'!D136</f>
        <v>1538.95</v>
      </c>
      <c r="C135" s="209">
        <f t="shared" si="12"/>
        <v>1538.95</v>
      </c>
      <c r="D135" s="209">
        <v>11.2</v>
      </c>
      <c r="E135" s="209">
        <f t="shared" si="7"/>
        <v>172.36</v>
      </c>
      <c r="F135" s="255">
        <f>Plan1!D58</f>
        <v>1.058684485</v>
      </c>
      <c r="G135" s="209">
        <f t="shared" si="8"/>
        <v>182.47</v>
      </c>
      <c r="H135" s="224">
        <f t="shared" si="11"/>
        <v>17.37</v>
      </c>
      <c r="I135" s="225">
        <f t="shared" si="9"/>
        <v>31.7</v>
      </c>
      <c r="J135" s="225">
        <f t="shared" si="10"/>
        <v>214.17</v>
      </c>
    </row>
    <row r="136" spans="1:10" ht="10.5" customHeight="1">
      <c r="A136" s="223">
        <f>'01'!A137</f>
        <v>39417</v>
      </c>
      <c r="B136" s="254">
        <f>'01'!D137</f>
        <v>1538.95</v>
      </c>
      <c r="C136" s="209">
        <f t="shared" si="12"/>
        <v>1538.95</v>
      </c>
      <c r="D136" s="209">
        <v>11.2</v>
      </c>
      <c r="E136" s="209">
        <f t="shared" si="7"/>
        <v>172.36</v>
      </c>
      <c r="F136" s="255">
        <f>Plan1!E47</f>
        <v>1.05800736</v>
      </c>
      <c r="G136" s="209">
        <f t="shared" si="8"/>
        <v>182.36</v>
      </c>
      <c r="H136" s="224">
        <f t="shared" si="11"/>
        <v>17.37</v>
      </c>
      <c r="I136" s="225">
        <f t="shared" si="9"/>
        <v>31.68</v>
      </c>
      <c r="J136" s="225">
        <f t="shared" si="10"/>
        <v>214.04</v>
      </c>
    </row>
    <row r="137" spans="1:10" ht="10.5" customHeight="1">
      <c r="A137" s="223">
        <f>'01'!A138</f>
        <v>39448</v>
      </c>
      <c r="B137" s="254">
        <f>'01'!D138</f>
        <v>1538.95</v>
      </c>
      <c r="C137" s="209">
        <f t="shared" si="12"/>
        <v>1538.95</v>
      </c>
      <c r="D137" s="209">
        <v>11.2</v>
      </c>
      <c r="E137" s="209">
        <f t="shared" si="7"/>
        <v>172.36</v>
      </c>
      <c r="F137" s="255">
        <f>Plan1!E48</f>
        <v>1.056939851</v>
      </c>
      <c r="G137" s="209">
        <f t="shared" si="8"/>
        <v>182.17</v>
      </c>
      <c r="H137" s="224">
        <f t="shared" si="11"/>
        <v>17.37</v>
      </c>
      <c r="I137" s="225">
        <f t="shared" si="9"/>
        <v>31.64</v>
      </c>
      <c r="J137" s="225">
        <f t="shared" si="10"/>
        <v>213.81</v>
      </c>
    </row>
    <row r="138" spans="1:10" ht="10.5" customHeight="1">
      <c r="A138" s="223">
        <f>'01'!A139</f>
        <v>39479</v>
      </c>
      <c r="B138" s="254">
        <f>'01'!D139</f>
        <v>1538.95</v>
      </c>
      <c r="C138" s="209">
        <f t="shared" si="12"/>
        <v>1538.95</v>
      </c>
      <c r="D138" s="209">
        <v>11.2</v>
      </c>
      <c r="E138" s="209">
        <f t="shared" si="7"/>
        <v>172.36</v>
      </c>
      <c r="F138" s="255">
        <f>Plan1!E49</f>
        <v>1.056683077</v>
      </c>
      <c r="G138" s="209">
        <f t="shared" si="8"/>
        <v>182.13</v>
      </c>
      <c r="H138" s="224">
        <f t="shared" si="11"/>
        <v>17.37</v>
      </c>
      <c r="I138" s="225">
        <f t="shared" si="9"/>
        <v>31.64</v>
      </c>
      <c r="J138" s="225">
        <f t="shared" si="10"/>
        <v>213.77</v>
      </c>
    </row>
    <row r="139" spans="1:10" ht="10.5" customHeight="1">
      <c r="A139" s="223">
        <f>'01'!A140</f>
        <v>39508</v>
      </c>
      <c r="B139" s="254">
        <f>'01'!D140</f>
        <v>1538.95</v>
      </c>
      <c r="C139" s="209">
        <f t="shared" si="12"/>
        <v>1538.95</v>
      </c>
      <c r="D139" s="209">
        <v>11.2</v>
      </c>
      <c r="E139" s="209">
        <f t="shared" si="7"/>
        <v>172.36</v>
      </c>
      <c r="F139" s="255">
        <f>Plan1!E50</f>
        <v>1.05625107</v>
      </c>
      <c r="G139" s="209">
        <f t="shared" si="8"/>
        <v>182.06</v>
      </c>
      <c r="H139" s="224">
        <f t="shared" si="11"/>
        <v>17.37</v>
      </c>
      <c r="I139" s="225">
        <f t="shared" si="9"/>
        <v>31.62</v>
      </c>
      <c r="J139" s="225">
        <f t="shared" si="10"/>
        <v>213.68</v>
      </c>
    </row>
    <row r="140" spans="1:10" ht="10.5" customHeight="1">
      <c r="A140" s="223">
        <f>'01'!A141</f>
        <v>39539</v>
      </c>
      <c r="B140" s="254">
        <f>'01'!D141</f>
        <v>1538.95</v>
      </c>
      <c r="C140" s="209">
        <f t="shared" si="12"/>
        <v>1538.95</v>
      </c>
      <c r="D140" s="209">
        <v>11.2</v>
      </c>
      <c r="E140" s="209">
        <f t="shared" si="7"/>
        <v>172.36</v>
      </c>
      <c r="F140" s="255">
        <f>Plan1!E51</f>
        <v>1.055243313</v>
      </c>
      <c r="G140" s="209">
        <f t="shared" si="8"/>
        <v>181.88</v>
      </c>
      <c r="H140" s="224">
        <f t="shared" si="11"/>
        <v>17.37</v>
      </c>
      <c r="I140" s="225">
        <f t="shared" si="9"/>
        <v>31.59</v>
      </c>
      <c r="J140" s="225">
        <f t="shared" si="10"/>
        <v>213.47</v>
      </c>
    </row>
    <row r="141" spans="1:10" ht="10.5" customHeight="1">
      <c r="A141" s="223">
        <f>'01'!A142</f>
        <v>39569</v>
      </c>
      <c r="B141" s="254">
        <f>'01'!D142</f>
        <v>1669.91</v>
      </c>
      <c r="C141" s="209">
        <f t="shared" si="12"/>
        <v>1669.91</v>
      </c>
      <c r="D141" s="209">
        <v>11.2</v>
      </c>
      <c r="E141" s="209">
        <f t="shared" si="7"/>
        <v>187.03</v>
      </c>
      <c r="F141" s="255">
        <f>Plan1!E52</f>
        <v>1.054467225</v>
      </c>
      <c r="G141" s="209">
        <f t="shared" si="8"/>
        <v>197.22</v>
      </c>
      <c r="H141" s="224">
        <f t="shared" si="11"/>
        <v>17.37</v>
      </c>
      <c r="I141" s="225">
        <f t="shared" si="9"/>
        <v>34.26</v>
      </c>
      <c r="J141" s="225">
        <f t="shared" si="10"/>
        <v>231.48</v>
      </c>
    </row>
    <row r="142" spans="1:10" ht="10.5" customHeight="1">
      <c r="A142" s="223">
        <f>'01'!A143</f>
        <v>39600</v>
      </c>
      <c r="B142" s="254">
        <f>'01'!D143</f>
        <v>1669.91</v>
      </c>
      <c r="C142" s="209">
        <f t="shared" si="12"/>
        <v>1669.91</v>
      </c>
      <c r="D142" s="209">
        <v>11.2</v>
      </c>
      <c r="E142" s="209">
        <f t="shared" si="7"/>
        <v>187.03</v>
      </c>
      <c r="F142" s="255">
        <f>Plan1!E53</f>
        <v>1.053260189</v>
      </c>
      <c r="G142" s="209">
        <f t="shared" si="8"/>
        <v>196.99</v>
      </c>
      <c r="H142" s="224">
        <f t="shared" si="11"/>
        <v>17.37</v>
      </c>
      <c r="I142" s="225">
        <f t="shared" si="9"/>
        <v>34.22</v>
      </c>
      <c r="J142" s="225">
        <f t="shared" si="10"/>
        <v>231.21</v>
      </c>
    </row>
    <row r="143" spans="1:10" ht="10.5" customHeight="1">
      <c r="A143" s="223">
        <f>'01'!A144</f>
        <v>39630</v>
      </c>
      <c r="B143" s="254">
        <f>'01'!D144</f>
        <v>1669.91</v>
      </c>
      <c r="C143" s="209">
        <f t="shared" si="12"/>
        <v>1669.91</v>
      </c>
      <c r="D143" s="209">
        <v>11.2</v>
      </c>
      <c r="E143" s="209">
        <f t="shared" si="7"/>
        <v>187.03</v>
      </c>
      <c r="F143" s="255">
        <f>Plan1!E54</f>
        <v>1.0512481</v>
      </c>
      <c r="G143" s="209">
        <f t="shared" si="8"/>
        <v>196.61</v>
      </c>
      <c r="H143" s="224">
        <f t="shared" si="11"/>
        <v>17.37</v>
      </c>
      <c r="I143" s="225">
        <f t="shared" si="9"/>
        <v>34.15</v>
      </c>
      <c r="J143" s="225">
        <f t="shared" si="10"/>
        <v>230.76</v>
      </c>
    </row>
    <row r="144" spans="1:10" ht="10.5" customHeight="1">
      <c r="A144" s="223">
        <f>'01'!A145</f>
        <v>39661</v>
      </c>
      <c r="B144" s="254">
        <f>'01'!D145</f>
        <v>1669.91</v>
      </c>
      <c r="C144" s="209">
        <f t="shared" si="12"/>
        <v>1669.91</v>
      </c>
      <c r="D144" s="209">
        <v>11.2</v>
      </c>
      <c r="E144" s="209">
        <f t="shared" si="7"/>
        <v>187.03</v>
      </c>
      <c r="F144" s="255">
        <f>Plan1!E55</f>
        <v>1.049596036</v>
      </c>
      <c r="G144" s="209">
        <f t="shared" si="8"/>
        <v>196.31</v>
      </c>
      <c r="H144" s="224">
        <f t="shared" si="11"/>
        <v>17.37</v>
      </c>
      <c r="I144" s="225">
        <f t="shared" si="9"/>
        <v>34.1</v>
      </c>
      <c r="J144" s="225">
        <f t="shared" si="10"/>
        <v>230.41</v>
      </c>
    </row>
    <row r="145" spans="1:10" ht="10.5" customHeight="1">
      <c r="A145" s="223">
        <f>'01'!A146</f>
        <v>39692</v>
      </c>
      <c r="B145" s="254">
        <f>'01'!D146</f>
        <v>1669.91</v>
      </c>
      <c r="C145" s="209">
        <f t="shared" si="12"/>
        <v>1669.91</v>
      </c>
      <c r="D145" s="209">
        <v>11.2</v>
      </c>
      <c r="E145" s="209">
        <f t="shared" si="7"/>
        <v>187.03</v>
      </c>
      <c r="F145" s="255">
        <f>Plan1!E56</f>
        <v>1.047532397</v>
      </c>
      <c r="G145" s="209">
        <f t="shared" si="8"/>
        <v>195.92</v>
      </c>
      <c r="H145" s="224">
        <f>H144</f>
        <v>17.37</v>
      </c>
      <c r="I145" s="225">
        <f t="shared" si="9"/>
        <v>34.03</v>
      </c>
      <c r="J145" s="225">
        <f t="shared" si="10"/>
        <v>229.95</v>
      </c>
    </row>
    <row r="146" spans="1:10" ht="10.5" customHeight="1">
      <c r="A146" s="223">
        <f>'01'!A147</f>
        <v>39722</v>
      </c>
      <c r="B146" s="254">
        <f>'01'!D147</f>
        <v>1669.91</v>
      </c>
      <c r="C146" s="209">
        <f t="shared" si="12"/>
        <v>1669.91</v>
      </c>
      <c r="D146" s="209">
        <v>11.2</v>
      </c>
      <c r="E146" s="209">
        <f t="shared" si="7"/>
        <v>187.03</v>
      </c>
      <c r="F146" s="255">
        <f>Plan1!E57</f>
        <v>1.044913843</v>
      </c>
      <c r="G146" s="209">
        <f t="shared" si="8"/>
        <v>195.43</v>
      </c>
      <c r="H146" s="224">
        <f>H145</f>
        <v>17.37</v>
      </c>
      <c r="I146" s="225">
        <f t="shared" si="9"/>
        <v>33.95</v>
      </c>
      <c r="J146" s="225">
        <f t="shared" si="10"/>
        <v>229.38</v>
      </c>
    </row>
    <row r="147" spans="1:10" ht="10.5" customHeight="1">
      <c r="A147" s="223">
        <f>'01'!A148</f>
        <v>39753</v>
      </c>
      <c r="B147" s="254">
        <f>'01'!D148</f>
        <v>1669.91</v>
      </c>
      <c r="C147" s="209">
        <f>B147/30*14</f>
        <v>779.29</v>
      </c>
      <c r="D147" s="209">
        <v>11.2</v>
      </c>
      <c r="E147" s="209">
        <f t="shared" si="7"/>
        <v>87.28</v>
      </c>
      <c r="F147" s="255">
        <f>Plan1!E58</f>
        <v>1.043225903</v>
      </c>
      <c r="G147" s="209">
        <f t="shared" si="8"/>
        <v>91.05</v>
      </c>
      <c r="H147" s="224">
        <f>H146</f>
        <v>17.37</v>
      </c>
      <c r="I147" s="225">
        <f t="shared" si="9"/>
        <v>0</v>
      </c>
      <c r="J147" s="225">
        <f t="shared" si="10"/>
        <v>91.05</v>
      </c>
    </row>
    <row r="149" spans="3:10" ht="10.5">
      <c r="C149" s="174">
        <f>SUM(C21:C147)</f>
        <v>123780.58</v>
      </c>
      <c r="D149" s="82"/>
      <c r="E149" s="174">
        <f>SUM(E21:E147)</f>
        <v>13863.53</v>
      </c>
      <c r="G149" s="174">
        <f>SUM(G21:G147)</f>
        <v>15777.23</v>
      </c>
      <c r="I149" s="174">
        <f>SUM(I21:I147)</f>
        <v>2724.7</v>
      </c>
      <c r="J149" s="174">
        <f>SUM(J21:J147)</f>
        <v>18501.93</v>
      </c>
    </row>
    <row r="152" spans="6:7" ht="10.5">
      <c r="F152" s="49"/>
      <c r="G152" s="49" t="s">
        <v>214</v>
      </c>
    </row>
    <row r="153" spans="6:7" ht="12.75">
      <c r="F153" s="259" t="s">
        <v>215</v>
      </c>
      <c r="G153" s="49"/>
    </row>
  </sheetData>
  <sheetProtection/>
  <hyperlinks>
    <hyperlink ref="F153" r:id="rId1" display="www.sentenca.com.br"/>
  </hyperlinks>
  <printOptions/>
  <pageMargins left="0.6692913385826772" right="0.31496062992125984" top="0.7874015748031497" bottom="0.5905511811023623" header="0.31496062992125984" footer="0.31496062992125984"/>
  <pageSetup horizontalDpi="600" verticalDpi="600" orientation="portrait" paperSize="9" r:id="rId2"/>
  <headerFooter>
    <oddHeader>&amp;R
Anexo: 06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A1">
      <selection activeCell="N17" sqref="N17"/>
    </sheetView>
  </sheetViews>
  <sheetFormatPr defaultColWidth="13.33203125" defaultRowHeight="10.5"/>
  <cols>
    <col min="1" max="1" width="1.5" style="2" customWidth="1"/>
    <col min="2" max="2" width="6.33203125" style="2" customWidth="1"/>
    <col min="3" max="3" width="3" style="2" customWidth="1"/>
    <col min="4" max="4" width="45.5" style="2" customWidth="1"/>
    <col min="5" max="5" width="14.16015625" style="2" customWidth="1"/>
    <col min="6" max="6" width="2.66015625" style="2" customWidth="1"/>
    <col min="7" max="7" width="11.5" style="2" customWidth="1"/>
    <col min="8" max="8" width="2.33203125" style="2" customWidth="1"/>
    <col min="9" max="9" width="17.66015625" style="2" customWidth="1"/>
    <col min="10" max="10" width="1.83203125" style="2" customWidth="1"/>
    <col min="11" max="11" width="13.33203125" style="2" customWidth="1"/>
    <col min="12" max="12" width="12.16015625" style="2" customWidth="1"/>
    <col min="13" max="16384" width="13.33203125" style="2" customWidth="1"/>
  </cols>
  <sheetData>
    <row r="1" spans="1:4" s="258" customFormat="1" ht="14.25" customHeight="1">
      <c r="A1" s="257" t="s">
        <v>219</v>
      </c>
      <c r="B1" s="257"/>
      <c r="C1" s="257"/>
      <c r="D1" s="257"/>
    </row>
    <row r="2" spans="1:4" s="50" customFormat="1" ht="10.5" customHeight="1">
      <c r="A2" s="49"/>
      <c r="B2" s="111"/>
      <c r="C2" s="49"/>
      <c r="D2" s="49"/>
    </row>
    <row r="3" spans="1:4" s="50" customFormat="1" ht="10.5" customHeight="1">
      <c r="A3" s="49"/>
      <c r="B3" s="111"/>
      <c r="C3" s="49"/>
      <c r="D3" s="49"/>
    </row>
    <row r="4" spans="1:10" ht="18">
      <c r="A4" s="256" t="s">
        <v>15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0" ht="10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3" s="36" customFormat="1" ht="10.5">
      <c r="A6" s="81" t="s">
        <v>216</v>
      </c>
      <c r="C6" s="240"/>
    </row>
    <row r="7" spans="1:3" s="9" customFormat="1" ht="10.5">
      <c r="A7" s="81" t="s">
        <v>217</v>
      </c>
      <c r="C7" s="226"/>
    </row>
    <row r="8" spans="1:3" s="9" customFormat="1" ht="10.5">
      <c r="A8" s="106" t="s">
        <v>218</v>
      </c>
      <c r="C8" s="226"/>
    </row>
    <row r="9" s="9" customFormat="1" ht="10.5">
      <c r="A9" s="106" t="s">
        <v>174</v>
      </c>
    </row>
    <row r="10" s="9" customFormat="1" ht="10.5">
      <c r="A10" s="106" t="s">
        <v>177</v>
      </c>
    </row>
    <row r="11" s="9" customFormat="1" ht="10.5">
      <c r="A11" s="106" t="s">
        <v>173</v>
      </c>
    </row>
    <row r="12" s="9" customFormat="1" ht="17.25" customHeight="1">
      <c r="A12" s="106"/>
    </row>
    <row r="13" spans="1:10" ht="12.75" customHeight="1">
      <c r="A13" s="18"/>
      <c r="B13" s="19"/>
      <c r="C13" s="19"/>
      <c r="D13" s="19"/>
      <c r="E13" s="19"/>
      <c r="F13" s="20"/>
      <c r="G13" s="19"/>
      <c r="H13" s="19"/>
      <c r="I13" s="19"/>
      <c r="J13" s="21"/>
    </row>
    <row r="14" spans="1:10" ht="10.5">
      <c r="A14" s="22"/>
      <c r="B14" s="6"/>
      <c r="C14" s="6"/>
      <c r="D14" s="23" t="s">
        <v>16</v>
      </c>
      <c r="E14" s="6"/>
      <c r="F14" s="24"/>
      <c r="G14" s="25" t="s">
        <v>19</v>
      </c>
      <c r="H14" s="25"/>
      <c r="I14" s="25"/>
      <c r="J14" s="26"/>
    </row>
    <row r="15" spans="1:10" ht="10.5">
      <c r="A15" s="22"/>
      <c r="B15" s="6"/>
      <c r="C15" s="6"/>
      <c r="D15" s="6"/>
      <c r="E15" s="6"/>
      <c r="F15" s="27"/>
      <c r="G15" s="25" t="s">
        <v>20</v>
      </c>
      <c r="H15" s="25"/>
      <c r="I15" s="25"/>
      <c r="J15" s="26"/>
    </row>
    <row r="16" spans="1:10" ht="9.75" customHeight="1">
      <c r="A16" s="22"/>
      <c r="B16" s="6"/>
      <c r="C16" s="6"/>
      <c r="D16" s="6"/>
      <c r="E16" s="6"/>
      <c r="F16" s="27"/>
      <c r="G16" s="24"/>
      <c r="H16" s="24"/>
      <c r="I16" s="24"/>
      <c r="J16" s="26"/>
    </row>
    <row r="17" spans="1:10" ht="14.25" customHeight="1">
      <c r="A17" s="22"/>
      <c r="B17" s="6"/>
      <c r="C17" s="6"/>
      <c r="D17" s="70" t="s">
        <v>207</v>
      </c>
      <c r="E17" s="6"/>
      <c r="F17" s="28"/>
      <c r="G17" s="6"/>
      <c r="H17" s="6"/>
      <c r="I17" s="6"/>
      <c r="J17" s="26"/>
    </row>
    <row r="18" spans="1:11" s="135" customFormat="1" ht="10.5">
      <c r="A18" s="133"/>
      <c r="B18" s="6" t="s">
        <v>77</v>
      </c>
      <c r="C18" s="134" t="s">
        <v>78</v>
      </c>
      <c r="D18" s="80" t="s">
        <v>79</v>
      </c>
      <c r="E18" s="40"/>
      <c r="F18" s="28" t="s">
        <v>14</v>
      </c>
      <c r="G18" s="46">
        <f>'02'!J35</f>
        <v>38154.18</v>
      </c>
      <c r="H18" s="46"/>
      <c r="I18" s="46"/>
      <c r="J18" s="26"/>
      <c r="K18" s="2"/>
    </row>
    <row r="19" spans="1:11" s="135" customFormat="1" ht="10.5">
      <c r="A19" s="133"/>
      <c r="B19" s="6" t="s">
        <v>80</v>
      </c>
      <c r="C19" s="134" t="s">
        <v>78</v>
      </c>
      <c r="D19" s="80" t="s">
        <v>81</v>
      </c>
      <c r="E19" s="40"/>
      <c r="F19" s="28" t="s">
        <v>14</v>
      </c>
      <c r="G19" s="46">
        <f>'02'!L35-'02'!J35</f>
        <v>393.52</v>
      </c>
      <c r="H19" s="46"/>
      <c r="I19" s="46"/>
      <c r="J19" s="26"/>
      <c r="K19" s="2"/>
    </row>
    <row r="20" spans="1:11" s="135" customFormat="1" ht="10.5">
      <c r="A20" s="133"/>
      <c r="B20" s="6" t="s">
        <v>82</v>
      </c>
      <c r="C20" s="134" t="s">
        <v>78</v>
      </c>
      <c r="D20" s="80" t="s">
        <v>83</v>
      </c>
      <c r="E20" s="40"/>
      <c r="F20" s="28" t="s">
        <v>14</v>
      </c>
      <c r="G20" s="46">
        <f>'02'!N35</f>
        <v>5945.28</v>
      </c>
      <c r="H20" s="46"/>
      <c r="I20" s="46"/>
      <c r="J20" s="26"/>
      <c r="K20" s="2"/>
    </row>
    <row r="21" spans="1:11" s="135" customFormat="1" ht="3.75" customHeight="1">
      <c r="A21" s="133"/>
      <c r="B21" s="6"/>
      <c r="C21" s="6"/>
      <c r="D21" s="6"/>
      <c r="E21" s="6"/>
      <c r="F21" s="28"/>
      <c r="G21" s="6"/>
      <c r="H21" s="29"/>
      <c r="I21" s="29"/>
      <c r="J21" s="26"/>
      <c r="K21" s="2"/>
    </row>
    <row r="22" spans="1:11" s="135" customFormat="1" ht="13.5" customHeight="1">
      <c r="A22" s="133"/>
      <c r="B22" s="19" t="s">
        <v>84</v>
      </c>
      <c r="C22" s="136" t="s">
        <v>78</v>
      </c>
      <c r="D22" s="19" t="s">
        <v>85</v>
      </c>
      <c r="E22" s="19"/>
      <c r="F22" s="20"/>
      <c r="G22" s="137"/>
      <c r="H22" s="138" t="s">
        <v>14</v>
      </c>
      <c r="I22" s="139">
        <f>SUM(G18:G21)</f>
        <v>44492.98</v>
      </c>
      <c r="J22" s="26"/>
      <c r="K22" s="2"/>
    </row>
    <row r="23" spans="1:11" s="135" customFormat="1" ht="10.5" customHeight="1">
      <c r="A23" s="133"/>
      <c r="B23" s="6"/>
      <c r="C23" s="134"/>
      <c r="D23" s="6"/>
      <c r="E23" s="6"/>
      <c r="F23" s="28"/>
      <c r="G23" s="138"/>
      <c r="H23" s="138"/>
      <c r="I23" s="140"/>
      <c r="J23" s="26"/>
      <c r="K23" s="2"/>
    </row>
    <row r="24" spans="1:11" s="135" customFormat="1" ht="14.25" customHeight="1">
      <c r="A24" s="133"/>
      <c r="B24" s="6"/>
      <c r="C24" s="6"/>
      <c r="D24" s="70" t="s">
        <v>208</v>
      </c>
      <c r="E24" s="6"/>
      <c r="F24" s="28"/>
      <c r="G24" s="6"/>
      <c r="H24" s="6"/>
      <c r="I24" s="6"/>
      <c r="J24" s="26"/>
      <c r="K24" s="2"/>
    </row>
    <row r="25" spans="1:11" s="135" customFormat="1" ht="10.5" customHeight="1">
      <c r="A25" s="133"/>
      <c r="B25" s="6" t="s">
        <v>86</v>
      </c>
      <c r="C25" s="134" t="s">
        <v>78</v>
      </c>
      <c r="D25" s="80" t="s">
        <v>79</v>
      </c>
      <c r="E25" s="40"/>
      <c r="F25" s="28" t="s">
        <v>14</v>
      </c>
      <c r="G25" s="46">
        <f>'03'!G37</f>
        <v>3835.4</v>
      </c>
      <c r="H25" s="46"/>
      <c r="I25" s="46"/>
      <c r="J25" s="26"/>
      <c r="K25" s="2"/>
    </row>
    <row r="26" spans="1:11" s="135" customFormat="1" ht="10.5" customHeight="1">
      <c r="A26" s="133"/>
      <c r="B26" s="6" t="s">
        <v>87</v>
      </c>
      <c r="C26" s="134" t="s">
        <v>78</v>
      </c>
      <c r="D26" s="80" t="s">
        <v>81</v>
      </c>
      <c r="E26" s="40"/>
      <c r="F26" s="28" t="s">
        <v>14</v>
      </c>
      <c r="G26" s="46">
        <f>'03'!I37-'03'!G37</f>
        <v>16.47</v>
      </c>
      <c r="H26" s="46"/>
      <c r="I26" s="46"/>
      <c r="J26" s="26"/>
      <c r="K26" s="2"/>
    </row>
    <row r="27" spans="1:11" s="135" customFormat="1" ht="10.5" customHeight="1">
      <c r="A27" s="133"/>
      <c r="B27" s="6" t="s">
        <v>88</v>
      </c>
      <c r="C27" s="134" t="s">
        <v>78</v>
      </c>
      <c r="D27" s="80" t="s">
        <v>83</v>
      </c>
      <c r="E27" s="40"/>
      <c r="F27" s="28" t="s">
        <v>14</v>
      </c>
      <c r="G27" s="46">
        <f>'03'!K37</f>
        <v>218.75</v>
      </c>
      <c r="H27" s="46"/>
      <c r="I27" s="46"/>
      <c r="J27" s="26"/>
      <c r="K27" s="2"/>
    </row>
    <row r="28" spans="1:11" s="135" customFormat="1" ht="5.25" customHeight="1">
      <c r="A28" s="133"/>
      <c r="B28" s="6"/>
      <c r="C28" s="6"/>
      <c r="D28" s="6"/>
      <c r="E28" s="6"/>
      <c r="F28" s="28"/>
      <c r="G28" s="6"/>
      <c r="H28" s="29"/>
      <c r="I28" s="29"/>
      <c r="J28" s="26"/>
      <c r="K28" s="2"/>
    </row>
    <row r="29" spans="1:11" s="135" customFormat="1" ht="13.5" customHeight="1">
      <c r="A29" s="133"/>
      <c r="B29" s="19" t="s">
        <v>89</v>
      </c>
      <c r="C29" s="136" t="s">
        <v>78</v>
      </c>
      <c r="D29" s="19" t="s">
        <v>85</v>
      </c>
      <c r="E29" s="19"/>
      <c r="F29" s="20"/>
      <c r="G29" s="137"/>
      <c r="H29" s="138" t="s">
        <v>14</v>
      </c>
      <c r="I29" s="139">
        <f>SUM(G25:G28)</f>
        <v>4070.62</v>
      </c>
      <c r="J29" s="26"/>
      <c r="K29" s="2"/>
    </row>
    <row r="30" spans="1:11" s="135" customFormat="1" ht="10.5" customHeight="1">
      <c r="A30" s="133"/>
      <c r="B30" s="6"/>
      <c r="C30" s="134"/>
      <c r="D30" s="6"/>
      <c r="E30" s="6"/>
      <c r="F30" s="28"/>
      <c r="G30" s="138"/>
      <c r="H30" s="138"/>
      <c r="I30" s="140"/>
      <c r="J30" s="26"/>
      <c r="K30" s="2"/>
    </row>
    <row r="31" spans="1:11" s="135" customFormat="1" ht="14.25" customHeight="1">
      <c r="A31" s="133"/>
      <c r="B31" s="6"/>
      <c r="C31" s="6"/>
      <c r="D31" s="70" t="s">
        <v>209</v>
      </c>
      <c r="E31" s="6"/>
      <c r="F31" s="28"/>
      <c r="G31" s="6"/>
      <c r="H31" s="6"/>
      <c r="I31" s="6"/>
      <c r="J31" s="26"/>
      <c r="K31" s="2"/>
    </row>
    <row r="32" spans="1:11" s="135" customFormat="1" ht="10.5" customHeight="1">
      <c r="A32" s="133"/>
      <c r="B32" s="6" t="s">
        <v>90</v>
      </c>
      <c r="C32" s="134" t="s">
        <v>78</v>
      </c>
      <c r="D32" s="80" t="s">
        <v>79</v>
      </c>
      <c r="E32" s="40"/>
      <c r="F32" s="28" t="s">
        <v>14</v>
      </c>
      <c r="G32" s="46">
        <f>'04'!F22</f>
        <v>104994.76</v>
      </c>
      <c r="H32" s="46"/>
      <c r="I32" s="46"/>
      <c r="J32" s="26"/>
      <c r="K32" s="2"/>
    </row>
    <row r="33" spans="1:11" s="135" customFormat="1" ht="10.5" customHeight="1">
      <c r="A33" s="133"/>
      <c r="B33" s="6" t="s">
        <v>91</v>
      </c>
      <c r="C33" s="134" t="s">
        <v>78</v>
      </c>
      <c r="D33" s="80" t="s">
        <v>81</v>
      </c>
      <c r="E33" s="40"/>
      <c r="F33" s="28" t="s">
        <v>14</v>
      </c>
      <c r="G33" s="46">
        <v>0</v>
      </c>
      <c r="H33" s="46"/>
      <c r="I33" s="46"/>
      <c r="J33" s="26"/>
      <c r="K33" s="2"/>
    </row>
    <row r="34" spans="1:11" s="135" customFormat="1" ht="10.5" customHeight="1">
      <c r="A34" s="133"/>
      <c r="B34" s="6" t="s">
        <v>92</v>
      </c>
      <c r="C34" s="134" t="s">
        <v>78</v>
      </c>
      <c r="D34" s="80" t="s">
        <v>83</v>
      </c>
      <c r="E34" s="40"/>
      <c r="F34" s="28" t="s">
        <v>14</v>
      </c>
      <c r="G34" s="46">
        <v>0</v>
      </c>
      <c r="H34" s="46"/>
      <c r="I34" s="46"/>
      <c r="J34" s="26"/>
      <c r="K34" s="2"/>
    </row>
    <row r="35" spans="1:11" s="135" customFormat="1" ht="3.75" customHeight="1">
      <c r="A35" s="133"/>
      <c r="B35" s="6"/>
      <c r="C35" s="6"/>
      <c r="D35" s="6"/>
      <c r="E35" s="6"/>
      <c r="F35" s="28"/>
      <c r="G35" s="6"/>
      <c r="H35" s="29"/>
      <c r="I35" s="29"/>
      <c r="J35" s="26"/>
      <c r="K35" s="2"/>
    </row>
    <row r="36" spans="1:11" s="135" customFormat="1" ht="13.5" customHeight="1">
      <c r="A36" s="133"/>
      <c r="B36" s="19" t="s">
        <v>93</v>
      </c>
      <c r="C36" s="136" t="s">
        <v>78</v>
      </c>
      <c r="D36" s="19" t="s">
        <v>85</v>
      </c>
      <c r="E36" s="19"/>
      <c r="F36" s="20"/>
      <c r="G36" s="137"/>
      <c r="H36" s="138" t="s">
        <v>14</v>
      </c>
      <c r="I36" s="139">
        <f>SUM(G32:G35)</f>
        <v>104994.76</v>
      </c>
      <c r="J36" s="26"/>
      <c r="K36" s="2"/>
    </row>
    <row r="37" spans="1:11" s="135" customFormat="1" ht="10.5" customHeight="1">
      <c r="A37" s="133"/>
      <c r="B37" s="6"/>
      <c r="C37" s="134"/>
      <c r="D37" s="6"/>
      <c r="E37" s="6"/>
      <c r="F37" s="28"/>
      <c r="G37" s="138"/>
      <c r="H37" s="138"/>
      <c r="I37" s="140"/>
      <c r="J37" s="26"/>
      <c r="K37" s="2"/>
    </row>
    <row r="38" spans="1:11" s="135" customFormat="1" ht="14.25" customHeight="1">
      <c r="A38" s="133"/>
      <c r="B38" s="6"/>
      <c r="C38" s="6"/>
      <c r="D38" s="70" t="s">
        <v>210</v>
      </c>
      <c r="E38" s="6"/>
      <c r="F38" s="28"/>
      <c r="G38" s="6"/>
      <c r="H38" s="6"/>
      <c r="I38" s="6"/>
      <c r="J38" s="26"/>
      <c r="K38" s="2"/>
    </row>
    <row r="39" spans="1:11" s="135" customFormat="1" ht="10.5" customHeight="1">
      <c r="A39" s="133"/>
      <c r="B39" s="6" t="s">
        <v>94</v>
      </c>
      <c r="C39" s="134" t="s">
        <v>78</v>
      </c>
      <c r="D39" s="80" t="s">
        <v>79</v>
      </c>
      <c r="E39" s="40"/>
      <c r="F39" s="28" t="s">
        <v>14</v>
      </c>
      <c r="G39" s="46">
        <f>'05'!B23</f>
        <v>50000</v>
      </c>
      <c r="H39" s="46"/>
      <c r="I39" s="46"/>
      <c r="J39" s="26"/>
      <c r="K39" s="2"/>
    </row>
    <row r="40" spans="1:11" s="135" customFormat="1" ht="10.5" customHeight="1">
      <c r="A40" s="133"/>
      <c r="B40" s="6" t="s">
        <v>95</v>
      </c>
      <c r="C40" s="134" t="s">
        <v>78</v>
      </c>
      <c r="D40" s="80" t="s">
        <v>81</v>
      </c>
      <c r="E40" s="40"/>
      <c r="F40" s="28" t="s">
        <v>14</v>
      </c>
      <c r="G40" s="46">
        <f>'05'!D23-'05'!B23</f>
        <v>323.2</v>
      </c>
      <c r="H40" s="46"/>
      <c r="I40" s="46"/>
      <c r="J40" s="26"/>
      <c r="K40" s="2"/>
    </row>
    <row r="41" spans="1:11" s="135" customFormat="1" ht="10.5" customHeight="1">
      <c r="A41" s="133"/>
      <c r="B41" s="6" t="s">
        <v>96</v>
      </c>
      <c r="C41" s="134" t="s">
        <v>78</v>
      </c>
      <c r="D41" s="80" t="s">
        <v>83</v>
      </c>
      <c r="E41" s="40"/>
      <c r="F41" s="28" t="s">
        <v>14</v>
      </c>
      <c r="G41" s="46">
        <f>'05'!F23</f>
        <v>8741.14</v>
      </c>
      <c r="H41" s="46"/>
      <c r="I41" s="46"/>
      <c r="J41" s="26"/>
      <c r="K41" s="2"/>
    </row>
    <row r="42" spans="1:11" s="135" customFormat="1" ht="3.75" customHeight="1">
      <c r="A42" s="133"/>
      <c r="B42" s="6"/>
      <c r="C42" s="6"/>
      <c r="D42" s="6"/>
      <c r="E42" s="6"/>
      <c r="F42" s="28"/>
      <c r="G42" s="6"/>
      <c r="H42" s="29"/>
      <c r="I42" s="29"/>
      <c r="J42" s="26"/>
      <c r="K42" s="2"/>
    </row>
    <row r="43" spans="1:11" s="135" customFormat="1" ht="13.5" customHeight="1">
      <c r="A43" s="133"/>
      <c r="B43" s="19" t="s">
        <v>97</v>
      </c>
      <c r="C43" s="136" t="s">
        <v>78</v>
      </c>
      <c r="D43" s="19" t="s">
        <v>85</v>
      </c>
      <c r="E43" s="19"/>
      <c r="F43" s="20"/>
      <c r="G43" s="137"/>
      <c r="H43" s="138" t="s">
        <v>14</v>
      </c>
      <c r="I43" s="139">
        <f>SUM(G39:G42)</f>
        <v>59064.34</v>
      </c>
      <c r="J43" s="26"/>
      <c r="K43" s="2"/>
    </row>
    <row r="44" spans="1:11" s="135" customFormat="1" ht="10.5" customHeight="1">
      <c r="A44" s="133"/>
      <c r="B44" s="6"/>
      <c r="C44" s="134"/>
      <c r="D44" s="6"/>
      <c r="E44" s="6"/>
      <c r="F44" s="28"/>
      <c r="G44" s="138"/>
      <c r="H44" s="138"/>
      <c r="I44" s="139"/>
      <c r="J44" s="26"/>
      <c r="K44" s="2"/>
    </row>
    <row r="45" spans="1:11" s="135" customFormat="1" ht="14.25" customHeight="1">
      <c r="A45" s="133"/>
      <c r="B45" s="6"/>
      <c r="C45" s="6"/>
      <c r="D45" s="70" t="s">
        <v>166</v>
      </c>
      <c r="E45" s="6"/>
      <c r="F45" s="28"/>
      <c r="G45" s="6"/>
      <c r="H45" s="6"/>
      <c r="I45" s="6"/>
      <c r="J45" s="26"/>
      <c r="K45" s="2"/>
    </row>
    <row r="46" spans="1:11" s="135" customFormat="1" ht="10.5" customHeight="1">
      <c r="A46" s="133"/>
      <c r="B46" s="228" t="s">
        <v>98</v>
      </c>
      <c r="C46" s="134" t="s">
        <v>78</v>
      </c>
      <c r="D46" s="80" t="s">
        <v>79</v>
      </c>
      <c r="E46" s="40"/>
      <c r="F46" s="28" t="s">
        <v>14</v>
      </c>
      <c r="G46" s="46">
        <f>'06'!E149</f>
        <v>13863.53</v>
      </c>
      <c r="H46" s="46"/>
      <c r="I46" s="46"/>
      <c r="J46" s="26"/>
      <c r="K46" s="2"/>
    </row>
    <row r="47" spans="1:11" s="135" customFormat="1" ht="10.5" customHeight="1">
      <c r="A47" s="133"/>
      <c r="B47" s="228" t="s">
        <v>167</v>
      </c>
      <c r="C47" s="134" t="s">
        <v>78</v>
      </c>
      <c r="D47" s="80" t="s">
        <v>81</v>
      </c>
      <c r="E47" s="40"/>
      <c r="F47" s="28" t="s">
        <v>14</v>
      </c>
      <c r="G47" s="46">
        <f>'06'!G149-'06'!E149</f>
        <v>1913.7</v>
      </c>
      <c r="H47" s="46"/>
      <c r="I47" s="46"/>
      <c r="J47" s="26"/>
      <c r="K47" s="2"/>
    </row>
    <row r="48" spans="1:11" s="135" customFormat="1" ht="10.5" customHeight="1">
      <c r="A48" s="133"/>
      <c r="B48" s="228" t="s">
        <v>168</v>
      </c>
      <c r="C48" s="134" t="s">
        <v>78</v>
      </c>
      <c r="D48" s="80" t="s">
        <v>83</v>
      </c>
      <c r="E48" s="40"/>
      <c r="F48" s="28" t="s">
        <v>14</v>
      </c>
      <c r="G48" s="46">
        <f>'06'!I149</f>
        <v>2724.7</v>
      </c>
      <c r="H48" s="46"/>
      <c r="I48" s="46"/>
      <c r="J48" s="26"/>
      <c r="K48" s="2"/>
    </row>
    <row r="49" spans="1:11" s="135" customFormat="1" ht="3.75" customHeight="1">
      <c r="A49" s="133"/>
      <c r="B49" s="6"/>
      <c r="C49" s="6"/>
      <c r="D49" s="6"/>
      <c r="E49" s="6"/>
      <c r="F49" s="28"/>
      <c r="G49" s="6"/>
      <c r="H49" s="29"/>
      <c r="I49" s="29"/>
      <c r="J49" s="26"/>
      <c r="K49" s="2"/>
    </row>
    <row r="50" spans="1:11" s="135" customFormat="1" ht="13.5" customHeight="1">
      <c r="A50" s="133"/>
      <c r="B50" s="229" t="s">
        <v>169</v>
      </c>
      <c r="C50" s="136" t="s">
        <v>78</v>
      </c>
      <c r="D50" s="19" t="s">
        <v>85</v>
      </c>
      <c r="E50" s="19"/>
      <c r="F50" s="20"/>
      <c r="G50" s="137"/>
      <c r="H50" s="138" t="s">
        <v>14</v>
      </c>
      <c r="I50" s="139">
        <f>SUM(G46:G49)</f>
        <v>18501.93</v>
      </c>
      <c r="J50" s="26"/>
      <c r="K50" s="2"/>
    </row>
    <row r="51" spans="1:11" s="135" customFormat="1" ht="10.5" customHeight="1">
      <c r="A51" s="133"/>
      <c r="B51" s="6"/>
      <c r="C51" s="134"/>
      <c r="D51" s="6"/>
      <c r="E51" s="6"/>
      <c r="F51" s="28"/>
      <c r="G51" s="138"/>
      <c r="H51" s="138"/>
      <c r="I51" s="140"/>
      <c r="J51" s="26"/>
      <c r="K51" s="2"/>
    </row>
    <row r="52" spans="1:10" ht="0.75" customHeight="1" hidden="1">
      <c r="A52" s="22"/>
      <c r="B52" s="6"/>
      <c r="C52" s="6"/>
      <c r="D52" s="6"/>
      <c r="E52" s="6"/>
      <c r="F52" s="28"/>
      <c r="G52" s="6"/>
      <c r="H52" s="6"/>
      <c r="I52" s="6"/>
      <c r="J52" s="26"/>
    </row>
    <row r="53" spans="1:11" s="144" customFormat="1" ht="18.75" customHeight="1">
      <c r="A53" s="141"/>
      <c r="B53" s="142" t="s">
        <v>170</v>
      </c>
      <c r="C53" s="143" t="s">
        <v>78</v>
      </c>
      <c r="D53" s="142" t="s">
        <v>149</v>
      </c>
      <c r="E53" s="70"/>
      <c r="F53" s="71"/>
      <c r="G53" s="70"/>
      <c r="H53" s="70" t="s">
        <v>14</v>
      </c>
      <c r="I53" s="139">
        <f>SUM(I17:I51)</f>
        <v>231124.63</v>
      </c>
      <c r="J53" s="72"/>
      <c r="K53" s="73"/>
    </row>
    <row r="54" spans="1:10" ht="11.25">
      <c r="A54" s="22"/>
      <c r="B54" s="6"/>
      <c r="C54" s="6"/>
      <c r="D54" s="145" t="s">
        <v>171</v>
      </c>
      <c r="E54" s="6"/>
      <c r="F54" s="28"/>
      <c r="G54" s="140"/>
      <c r="H54" s="28" t="s">
        <v>14</v>
      </c>
      <c r="I54" s="140">
        <v>0</v>
      </c>
      <c r="J54" s="26"/>
    </row>
    <row r="55" spans="1:10" ht="11.25">
      <c r="A55" s="22"/>
      <c r="B55" s="6"/>
      <c r="C55" s="6"/>
      <c r="D55" s="145" t="s">
        <v>211</v>
      </c>
      <c r="E55" s="6"/>
      <c r="F55" s="28"/>
      <c r="G55" s="140"/>
      <c r="H55" s="28" t="str">
        <f>H57</f>
        <v>$</v>
      </c>
      <c r="I55" s="146">
        <v>0</v>
      </c>
      <c r="J55" s="26"/>
    </row>
    <row r="56" spans="1:10" ht="5.25" customHeight="1">
      <c r="A56" s="22"/>
      <c r="B56" s="6"/>
      <c r="C56" s="6"/>
      <c r="D56" s="147"/>
      <c r="E56" s="29"/>
      <c r="F56" s="30"/>
      <c r="G56" s="29"/>
      <c r="H56" s="30"/>
      <c r="I56" s="29"/>
      <c r="J56" s="26"/>
    </row>
    <row r="57" spans="1:10" s="108" customFormat="1" ht="19.5" customHeight="1">
      <c r="A57" s="201"/>
      <c r="B57" s="202"/>
      <c r="C57" s="202"/>
      <c r="D57" s="202" t="s">
        <v>172</v>
      </c>
      <c r="E57" s="203">
        <v>42036</v>
      </c>
      <c r="F57" s="204" t="s">
        <v>99</v>
      </c>
      <c r="G57" s="205"/>
      <c r="H57" s="206" t="s">
        <v>14</v>
      </c>
      <c r="I57" s="207">
        <f>I53-I54-I55</f>
        <v>231124.63</v>
      </c>
      <c r="J57" s="208"/>
    </row>
    <row r="58" spans="1:10" ht="0.75" customHeight="1" hidden="1">
      <c r="A58" s="22"/>
      <c r="B58" s="6"/>
      <c r="C58" s="6"/>
      <c r="D58" s="6"/>
      <c r="E58" s="148"/>
      <c r="F58" s="28"/>
      <c r="G58" s="31"/>
      <c r="H58" s="31"/>
      <c r="I58" s="31"/>
      <c r="J58" s="26"/>
    </row>
    <row r="59" spans="1:10" ht="21.75" customHeight="1">
      <c r="A59" s="32"/>
      <c r="B59" s="29"/>
      <c r="C59" s="29"/>
      <c r="D59" s="29"/>
      <c r="E59" s="29"/>
      <c r="F59" s="30"/>
      <c r="G59" s="33"/>
      <c r="H59" s="33"/>
      <c r="I59" s="33"/>
      <c r="J59" s="34"/>
    </row>
    <row r="60" spans="6:9" ht="10.5">
      <c r="F60" s="12"/>
      <c r="G60" s="35"/>
      <c r="H60" s="35"/>
      <c r="I60" s="35"/>
    </row>
    <row r="61" spans="5:7" ht="6.75" customHeight="1">
      <c r="E61" s="150"/>
      <c r="F61" s="150"/>
      <c r="G61" s="150"/>
    </row>
    <row r="62" spans="4:9" ht="10.5">
      <c r="D62" s="84"/>
      <c r="E62" s="49"/>
      <c r="F62" s="49" t="s">
        <v>214</v>
      </c>
      <c r="G62" s="151"/>
      <c r="H62" s="152"/>
      <c r="I62" s="152"/>
    </row>
    <row r="63" spans="4:9" ht="12.75">
      <c r="D63" s="153"/>
      <c r="E63" s="259" t="s">
        <v>215</v>
      </c>
      <c r="F63" s="49"/>
      <c r="G63" s="151"/>
      <c r="H63" s="154"/>
      <c r="I63" s="154"/>
    </row>
    <row r="64" spans="4:9" ht="10.5">
      <c r="D64" s="17"/>
      <c r="E64" s="151"/>
      <c r="F64" s="151"/>
      <c r="G64" s="151"/>
      <c r="H64" s="154"/>
      <c r="I64" s="154"/>
    </row>
    <row r="65" spans="4:6" ht="10.5">
      <c r="D65" s="17"/>
      <c r="F65" s="12"/>
    </row>
    <row r="66" spans="6:9" ht="10.5">
      <c r="F66" s="12"/>
      <c r="G66" s="6"/>
      <c r="H66" s="6"/>
      <c r="I66" s="6"/>
    </row>
    <row r="67" spans="5:9" ht="10.5">
      <c r="E67" s="16"/>
      <c r="F67" s="12"/>
      <c r="G67" s="6"/>
      <c r="H67" s="6"/>
      <c r="I67" s="6"/>
    </row>
    <row r="68" spans="7:9" ht="10.5">
      <c r="G68" s="6"/>
      <c r="H68" s="6"/>
      <c r="I68" s="6"/>
    </row>
    <row r="73" ht="13.5" customHeight="1"/>
  </sheetData>
  <sheetProtection/>
  <mergeCells count="1">
    <mergeCell ref="A4:J4"/>
  </mergeCells>
  <hyperlinks>
    <hyperlink ref="E63" r:id="rId1" display="www.sentenca.com.br"/>
  </hyperlinks>
  <printOptions/>
  <pageMargins left="0.9448818897637796" right="0.6692913385826772" top="0.8661417322834646" bottom="0.984251968503937" header="0.31496062992125984" footer="0.5118110236220472"/>
  <pageSetup horizontalDpi="600" verticalDpi="600" orientation="portrait" paperSize="9" r:id="rId2"/>
  <headerFooter alignWithMargins="0">
    <oddHeader>&amp;R
Anexo: 07
Folha 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de Foggi</dc:creator>
  <cp:keywords/>
  <dc:description/>
  <cp:lastModifiedBy>User</cp:lastModifiedBy>
  <cp:lastPrinted>2015-04-10T18:28:40Z</cp:lastPrinted>
  <dcterms:created xsi:type="dcterms:W3CDTF">1998-04-06T19:37:35Z</dcterms:created>
  <dcterms:modified xsi:type="dcterms:W3CDTF">2015-04-10T20:14:15Z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